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HE_UDDANNELSES-OMR\Medicin\LAESEPLAN\Laeseplan Foraar 2018\Excel Planer F18\SkemaProgram\ics\"/>
    </mc:Choice>
  </mc:AlternateContent>
  <bookViews>
    <workbookView xWindow="14175" yWindow="465" windowWidth="19425" windowHeight="19425" tabRatio="669" activeTab="1"/>
  </bookViews>
  <sheets>
    <sheet name="7semIntrouger" sheetId="6" r:id="rId1"/>
    <sheet name="7semesterHold1-8" sheetId="3" r:id="rId2"/>
  </sheets>
  <definedNames>
    <definedName name="biokemi">'7semesterHold1-8'!$B$308</definedName>
    <definedName name="Case">'7semesterHold1-8'!$B$222</definedName>
    <definedName name="Etik">'7semesterHold1-8'!$B$149</definedName>
    <definedName name="Farmakologi">'7semesterHold1-8'!$B$141</definedName>
    <definedName name="Forelæsninger">'7semIntrouger'!$A$19</definedName>
    <definedName name="Hold1">'7semIntrouger'!$A$48</definedName>
    <definedName name="Hold2">'7semIntrouger'!$A$59</definedName>
    <definedName name="Hold3">'7semIntrouger'!$A$74</definedName>
    <definedName name="HoldAForelæsning">'7semesterHold1-8'!$B$26</definedName>
    <definedName name="HoldBFOrelæsninger">'7semesterHold1-8'!$B$87</definedName>
    <definedName name="immunologi">'7semesterHold1-8'!$B$332</definedName>
    <definedName name="klinik">'7semesterHold1-8'!$B$286</definedName>
    <definedName name="Kommunikation">'7semesterHold1-8'!$B$166</definedName>
    <definedName name="Lov">'7semesterHold1-8'!$B$160</definedName>
    <definedName name="mikrobiolgoi">'7semesterHold1-8'!$B$301</definedName>
    <definedName name="radiologi">'7semesterHold1-8'!$B$294</definedName>
    <definedName name="Stuegang">'7semesterHold1-8'!$B$214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3" l="1"/>
  <c r="C92" i="3"/>
  <c r="P230" i="3"/>
  <c r="R230" i="3"/>
  <c r="C230" i="3"/>
  <c r="C19" i="6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6" i="3"/>
  <c r="B55" i="3"/>
  <c r="B54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1" i="3"/>
  <c r="B90" i="3"/>
  <c r="B89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1" i="3"/>
  <c r="C90" i="3"/>
  <c r="C89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6" i="3"/>
  <c r="C55" i="3"/>
  <c r="C54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B67" i="6"/>
  <c r="C48" i="6"/>
  <c r="C59" i="6"/>
  <c r="C66" i="6"/>
  <c r="C67" i="6"/>
  <c r="B82" i="6"/>
  <c r="C81" i="6"/>
  <c r="C82" i="6"/>
  <c r="C20" i="6"/>
  <c r="C21" i="6"/>
  <c r="C22" i="6"/>
  <c r="C23" i="6"/>
  <c r="C24" i="6"/>
  <c r="C25" i="6"/>
  <c r="C26" i="6"/>
  <c r="B21" i="6"/>
  <c r="B162" i="3"/>
  <c r="B161" i="3"/>
  <c r="B147" i="3"/>
  <c r="B146" i="3"/>
  <c r="B145" i="3"/>
  <c r="B144" i="3"/>
  <c r="B143" i="3"/>
  <c r="B142" i="3"/>
  <c r="B156" i="3"/>
  <c r="B155" i="3"/>
  <c r="B154" i="3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0" i="6"/>
  <c r="B19" i="6"/>
  <c r="C337" i="3"/>
  <c r="C338" i="3"/>
  <c r="C334" i="3"/>
  <c r="C335" i="3"/>
  <c r="C325" i="3"/>
  <c r="C326" i="3"/>
  <c r="C327" i="3"/>
  <c r="C328" i="3"/>
  <c r="C320" i="3"/>
  <c r="C321" i="3"/>
  <c r="C322" i="3"/>
  <c r="C323" i="3"/>
  <c r="C315" i="3"/>
  <c r="C316" i="3"/>
  <c r="C317" i="3"/>
  <c r="C318" i="3"/>
  <c r="C310" i="3"/>
  <c r="C311" i="3"/>
  <c r="C312" i="3"/>
  <c r="C313" i="3"/>
  <c r="C298" i="3"/>
  <c r="C296" i="3"/>
  <c r="C290" i="3"/>
  <c r="C289" i="3"/>
  <c r="C288" i="3"/>
  <c r="C287" i="3"/>
  <c r="P259" i="3"/>
  <c r="P265" i="3"/>
  <c r="P271" i="3"/>
  <c r="R259" i="3"/>
  <c r="R265" i="3"/>
  <c r="R271" i="3"/>
  <c r="C271" i="3"/>
  <c r="P258" i="3"/>
  <c r="P264" i="3"/>
  <c r="P270" i="3"/>
  <c r="R258" i="3"/>
  <c r="R264" i="3"/>
  <c r="R270" i="3"/>
  <c r="C270" i="3"/>
  <c r="P257" i="3"/>
  <c r="P263" i="3"/>
  <c r="P269" i="3"/>
  <c r="R257" i="3"/>
  <c r="R263" i="3"/>
  <c r="R269" i="3"/>
  <c r="C269" i="3"/>
  <c r="P256" i="3"/>
  <c r="P262" i="3"/>
  <c r="P268" i="3"/>
  <c r="R256" i="3"/>
  <c r="R262" i="3"/>
  <c r="R268" i="3"/>
  <c r="C268" i="3"/>
  <c r="P255" i="3"/>
  <c r="P261" i="3"/>
  <c r="P267" i="3"/>
  <c r="R255" i="3"/>
  <c r="R261" i="3"/>
  <c r="R267" i="3"/>
  <c r="C267" i="3"/>
  <c r="P254" i="3"/>
  <c r="P260" i="3"/>
  <c r="P266" i="3"/>
  <c r="R254" i="3"/>
  <c r="R260" i="3"/>
  <c r="R266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R234" i="3"/>
  <c r="R240" i="3"/>
  <c r="R246" i="3"/>
  <c r="P234" i="3"/>
  <c r="P240" i="3"/>
  <c r="P246" i="3"/>
  <c r="R233" i="3"/>
  <c r="R239" i="3"/>
  <c r="R245" i="3"/>
  <c r="P233" i="3"/>
  <c r="P239" i="3"/>
  <c r="P245" i="3"/>
  <c r="R232" i="3"/>
  <c r="R238" i="3"/>
  <c r="R244" i="3"/>
  <c r="P232" i="3"/>
  <c r="P238" i="3"/>
  <c r="P244" i="3"/>
  <c r="R231" i="3"/>
  <c r="R237" i="3"/>
  <c r="R243" i="3"/>
  <c r="P231" i="3"/>
  <c r="P237" i="3"/>
  <c r="P243" i="3"/>
  <c r="R236" i="3"/>
  <c r="R242" i="3"/>
  <c r="P236" i="3"/>
  <c r="P242" i="3"/>
  <c r="R229" i="3"/>
  <c r="R235" i="3"/>
  <c r="R241" i="3"/>
  <c r="P229" i="3"/>
  <c r="P235" i="3"/>
  <c r="P241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29" i="3"/>
  <c r="C228" i="3"/>
  <c r="C227" i="3"/>
  <c r="C226" i="3"/>
  <c r="C225" i="3"/>
  <c r="C224" i="3"/>
  <c r="C223" i="3"/>
  <c r="C216" i="3"/>
  <c r="C215" i="3"/>
  <c r="R197" i="3"/>
  <c r="R202" i="3"/>
  <c r="R207" i="3"/>
  <c r="P197" i="3"/>
  <c r="P202" i="3"/>
  <c r="P207" i="3"/>
  <c r="R196" i="3"/>
  <c r="R201" i="3"/>
  <c r="R206" i="3"/>
  <c r="P196" i="3"/>
  <c r="P201" i="3"/>
  <c r="P206" i="3"/>
  <c r="R195" i="3"/>
  <c r="R200" i="3"/>
  <c r="R205" i="3"/>
  <c r="P195" i="3"/>
  <c r="P200" i="3"/>
  <c r="P205" i="3"/>
  <c r="R194" i="3"/>
  <c r="R199" i="3"/>
  <c r="R204" i="3"/>
  <c r="P194" i="3"/>
  <c r="P199" i="3"/>
  <c r="P204" i="3"/>
  <c r="R193" i="3"/>
  <c r="R198" i="3"/>
  <c r="R203" i="3"/>
  <c r="P193" i="3"/>
  <c r="P198" i="3"/>
  <c r="P203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R176" i="3"/>
  <c r="R181" i="3"/>
  <c r="R186" i="3"/>
  <c r="P176" i="3"/>
  <c r="P181" i="3"/>
  <c r="P186" i="3"/>
  <c r="R175" i="3"/>
  <c r="R180" i="3"/>
  <c r="R185" i="3"/>
  <c r="P175" i="3"/>
  <c r="P180" i="3"/>
  <c r="P185" i="3"/>
  <c r="R174" i="3"/>
  <c r="R179" i="3"/>
  <c r="R184" i="3"/>
  <c r="P174" i="3"/>
  <c r="P179" i="3"/>
  <c r="P184" i="3"/>
  <c r="R173" i="3"/>
  <c r="R178" i="3"/>
  <c r="R183" i="3"/>
  <c r="P173" i="3"/>
  <c r="P178" i="3"/>
  <c r="P183" i="3"/>
  <c r="R172" i="3"/>
  <c r="R177" i="3"/>
  <c r="R182" i="3"/>
  <c r="P172" i="3"/>
  <c r="P177" i="3"/>
  <c r="P182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47" i="3"/>
  <c r="C146" i="3"/>
  <c r="C145" i="3"/>
  <c r="C144" i="3"/>
  <c r="C143" i="3"/>
  <c r="C142" i="3"/>
  <c r="C74" i="6"/>
  <c r="C77" i="6"/>
  <c r="C75" i="6"/>
  <c r="C78" i="6"/>
  <c r="C79" i="6"/>
  <c r="C60" i="6"/>
  <c r="C64" i="6"/>
  <c r="C63" i="6"/>
  <c r="C62" i="6"/>
  <c r="C49" i="6"/>
  <c r="C55" i="6"/>
  <c r="C53" i="6"/>
  <c r="C52" i="6"/>
  <c r="C51" i="6"/>
  <c r="C28" i="6"/>
  <c r="C34" i="6"/>
  <c r="C35" i="6"/>
  <c r="C36" i="6"/>
  <c r="C37" i="6"/>
  <c r="C29" i="6"/>
  <c r="C30" i="6"/>
  <c r="C31" i="6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216" i="3"/>
  <c r="B215" i="3"/>
  <c r="B153" i="3"/>
  <c r="B152" i="3"/>
  <c r="B151" i="3"/>
  <c r="B150" i="3"/>
  <c r="B81" i="6"/>
  <c r="B66" i="6"/>
  <c r="B55" i="6"/>
  <c r="B79" i="6"/>
  <c r="B78" i="6"/>
  <c r="B77" i="6"/>
  <c r="B75" i="6"/>
  <c r="B74" i="6"/>
  <c r="B64" i="6"/>
  <c r="B63" i="6"/>
  <c r="B62" i="6"/>
  <c r="B60" i="6"/>
  <c r="B59" i="6"/>
  <c r="B53" i="6"/>
  <c r="B52" i="6"/>
  <c r="B51" i="6"/>
  <c r="B49" i="6"/>
  <c r="B48" i="6"/>
  <c r="D23" i="6"/>
  <c r="D25" i="6"/>
  <c r="E25" i="6"/>
  <c r="D21" i="6"/>
  <c r="E21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</calcChain>
</file>

<file path=xl/sharedStrings.xml><?xml version="1.0" encoding="utf-8"?>
<sst xmlns="http://schemas.openxmlformats.org/spreadsheetml/2006/main" count="1345" uniqueCount="265">
  <si>
    <t>ja</t>
  </si>
  <si>
    <t>Dette er for hold # (fx 1-8 eller 1)</t>
  </si>
  <si>
    <t>nej</t>
  </si>
  <si>
    <t>Fag</t>
  </si>
  <si>
    <t>Navn</t>
  </si>
  <si>
    <t>Start Dato</t>
  </si>
  <si>
    <t>Start Tid</t>
  </si>
  <si>
    <t>Stut Tid</t>
  </si>
  <si>
    <t>Slut Dato (optional)</t>
  </si>
  <si>
    <t>Beskrivelse</t>
  </si>
  <si>
    <t>Lokation</t>
  </si>
  <si>
    <t>Underviser</t>
  </si>
  <si>
    <t>Leukæmier</t>
  </si>
  <si>
    <t>Palle Juul Jensen aud, NBG</t>
  </si>
  <si>
    <t>Myelomatose-transplantationer indenfor hæmatologien</t>
  </si>
  <si>
    <t>Lymfomer</t>
  </si>
  <si>
    <t>Aud B, SKS</t>
  </si>
  <si>
    <t>Patient med træthed</t>
  </si>
  <si>
    <t>Immundefekt</t>
  </si>
  <si>
    <t>Sepsis</t>
  </si>
  <si>
    <t>HIV</t>
  </si>
  <si>
    <t>Patient med feber og hoste</t>
  </si>
  <si>
    <t>Undersøgelser, akut nyresvigt</t>
  </si>
  <si>
    <t>Glomerulonefritis og transplantation</t>
  </si>
  <si>
    <t>Progredierende nyresvigt og arvelige nyresygdomme</t>
  </si>
  <si>
    <t>Uræmi og dialyse</t>
  </si>
  <si>
    <t>Patient med proteinuri</t>
  </si>
  <si>
    <t>Inflammatoriske ledsygdomme</t>
  </si>
  <si>
    <t>Spondylartrit: primær</t>
  </si>
  <si>
    <t>Vaskulitetssygdomme</t>
  </si>
  <si>
    <t>Monoartrit og polyartrit</t>
  </si>
  <si>
    <t>Patient med ondt i ryggen</t>
  </si>
  <si>
    <t>Malabsorption</t>
  </si>
  <si>
    <t>Tarmsvigt</t>
  </si>
  <si>
    <t>Cirrose</t>
  </si>
  <si>
    <t>Primær og neuroendokrin leverkræft</t>
  </si>
  <si>
    <t>Inflammatorisk tarmsygdom</t>
  </si>
  <si>
    <t>Patient med ondt i maven</t>
  </si>
  <si>
    <t>Introuger</t>
  </si>
  <si>
    <t>Velkommen til kandidaten</t>
  </si>
  <si>
    <t>Introduktion til klinisk Kørekort</t>
  </si>
  <si>
    <t>1-3</t>
  </si>
  <si>
    <t>Horsens eller Viborg Obligatorisk
OBS: Transporten til Horsens/ Viborg foregår i bus fra Vennelyst Boulevard
Afgang til Horsens kl. 06.45 Retur fra Horsens kl. 13.15 Afgang til Viborg kl. 06.30 Retur fra Viborg kl. 13.15</t>
  </si>
  <si>
    <t>Hold 3a: kl. 8.15-10.00 Hold 3b: kl. 10.15-12.00 Hold 3c: kl. 13.00-14.45</t>
  </si>
  <si>
    <t>IT Lokale 1, skejby sygehus (barakken ved teknisk afd. Overfor indgang 2)</t>
  </si>
  <si>
    <t>Hold 1</t>
  </si>
  <si>
    <t>Hold 2</t>
  </si>
  <si>
    <t>Hold 3</t>
  </si>
  <si>
    <t>Seminar om speciale opgaven og forskning på kandidatuddannelsen</t>
  </si>
  <si>
    <t>Forelæsning patofysiologi</t>
  </si>
  <si>
    <t>Forelæsning: klinisk epidemiologi</t>
  </si>
  <si>
    <t>Forelæsning anæmi</t>
  </si>
  <si>
    <t>Symposium: væske</t>
  </si>
  <si>
    <t>Symposium: feber</t>
  </si>
  <si>
    <t>1</t>
  </si>
  <si>
    <t>Lars Gormsen</t>
  </si>
  <si>
    <t/>
  </si>
  <si>
    <t>Jens Kristian Dam Jensen (fremover tirsdage)</t>
  </si>
  <si>
    <t>Parasitologi og tropemedicin</t>
  </si>
  <si>
    <t>Carsten Schade Larsen</t>
  </si>
  <si>
    <t>Interstitiel nefritis og tubulære funktionsabnormiteter</t>
  </si>
  <si>
    <t>Per Ivarsen</t>
  </si>
  <si>
    <t>Kristian Stengaard-Pedersen</t>
  </si>
  <si>
    <t>Anne Gitte Loft</t>
  </si>
  <si>
    <t>Diarre og obstipation</t>
  </si>
  <si>
    <t>Klaus Krogh / Christian Hvas / Peter Christensen</t>
  </si>
  <si>
    <t>Bindevævssgydomme</t>
  </si>
  <si>
    <t>Mogens Pfeiffer Jensen (@Cathrine Legaard)</t>
  </si>
  <si>
    <t>Ellen-Margrethe Hauge (@Cathrine Legaard)</t>
  </si>
  <si>
    <t>Christian Lodberg Hvas</t>
  </si>
  <si>
    <t>Henning Grønbæk</t>
  </si>
  <si>
    <t>Akut leversvigt og kronisk hepatitis sygdomme</t>
  </si>
  <si>
    <t>Peter Ott</t>
  </si>
  <si>
    <t>Hendrik Vilstrup</t>
  </si>
  <si>
    <t>Jørgen Agnholt</t>
  </si>
  <si>
    <t>Peter Hokland</t>
  </si>
  <si>
    <t>Bendt Nielsen</t>
  </si>
  <si>
    <t>Francesco d'Amore (@Malene Møller Staal)</t>
  </si>
  <si>
    <t>CNS Infektioner</t>
  </si>
  <si>
    <t>Merete Storgaard</t>
  </si>
  <si>
    <t>Hepatitis</t>
  </si>
  <si>
    <t>2</t>
  </si>
  <si>
    <t>Bente Jespersen, Søren Rasmus Palmelund Krag</t>
  </si>
  <si>
    <t>Gerda Elisabeth Villadsen</t>
  </si>
  <si>
    <t>Mundtlig evaluering</t>
  </si>
  <si>
    <t>v/ Institutleder Kristjar Skajaa</t>
  </si>
  <si>
    <t>Professionsspor</t>
  </si>
  <si>
    <t>Hold A</t>
  </si>
  <si>
    <t>Hold B</t>
  </si>
  <si>
    <t>Kirurgisk Aud, NBG</t>
  </si>
  <si>
    <t>Klinisk farmakologi</t>
  </si>
  <si>
    <t>1-4</t>
  </si>
  <si>
    <t>5-8</t>
  </si>
  <si>
    <t>Etik</t>
  </si>
  <si>
    <t>BlackBoard</t>
  </si>
  <si>
    <t>1-8</t>
  </si>
  <si>
    <t>Lov</t>
  </si>
  <si>
    <t>Deadline for aflevering af etikopgaven (obligatorisk)</t>
  </si>
  <si>
    <t>Obligatorisk e-læringstest i sundhedsloven</t>
  </si>
  <si>
    <t>Blackboard</t>
  </si>
  <si>
    <t>Prøvetest i sundhedsloven</t>
  </si>
  <si>
    <t>Kommunikation</t>
  </si>
  <si>
    <t>Tværfaglig stuegang</t>
  </si>
  <si>
    <t>Case forelæsninger</t>
  </si>
  <si>
    <t>Case forelæsning</t>
  </si>
  <si>
    <t>3</t>
  </si>
  <si>
    <t>4</t>
  </si>
  <si>
    <t>5</t>
  </si>
  <si>
    <t>6</t>
  </si>
  <si>
    <t>7</t>
  </si>
  <si>
    <t>8</t>
  </si>
  <si>
    <t>A1</t>
  </si>
  <si>
    <t>A2</t>
  </si>
  <si>
    <t>A3</t>
  </si>
  <si>
    <t>A4</t>
  </si>
  <si>
    <t>B1</t>
  </si>
  <si>
    <t>B2</t>
  </si>
  <si>
    <t>B3</t>
  </si>
  <si>
    <t>B4</t>
  </si>
  <si>
    <t>Patologisk Aud, NBG</t>
  </si>
  <si>
    <t>Hold A  Forelæsninger</t>
  </si>
  <si>
    <t>Hold B  Forelæsninger</t>
  </si>
  <si>
    <t>Trine Mogensen (AS)</t>
  </si>
  <si>
    <t>Carsten Schade Larsen (AS)</t>
  </si>
  <si>
    <t>Alex Lund Laursen (AS)</t>
  </si>
  <si>
    <t>Afd.</t>
  </si>
  <si>
    <t>Tom 1</t>
  </si>
  <si>
    <t>Tom 2</t>
  </si>
  <si>
    <t>Tom 3</t>
  </si>
  <si>
    <t>Overlaps kontrol (kan ikke flyttes)</t>
  </si>
  <si>
    <t>Sem uge</t>
  </si>
  <si>
    <t>Forelæsning farmakologi</t>
  </si>
  <si>
    <t>Auditorium Risskov</t>
  </si>
  <si>
    <t>Patologisk AUD, NBG</t>
  </si>
  <si>
    <t>Etik 1</t>
  </si>
  <si>
    <t>Etik 2</t>
  </si>
  <si>
    <t>Uge dag</t>
  </si>
  <si>
    <t>Kal uge</t>
  </si>
  <si>
    <t>Brug hold funktion ja/nej (T1):</t>
  </si>
  <si>
    <t>Fra hold nr (T2):</t>
  </si>
  <si>
    <t>Til hold nr (T3):</t>
  </si>
  <si>
    <t>Navn på filen (T4)</t>
  </si>
  <si>
    <t>Test: ja/nej (T5)</t>
  </si>
  <si>
    <t>Semester uge start (mandag)</t>
  </si>
  <si>
    <t>07semIntro</t>
  </si>
  <si>
    <t>Jesper Stentoft</t>
  </si>
  <si>
    <t>Henrik Kjærulf Jensen</t>
  </si>
  <si>
    <t>Svend Ellermann-Eriksen</t>
  </si>
  <si>
    <t>Britt Elmedal Laursen</t>
  </si>
  <si>
    <t>Anne Grethe Jurik</t>
  </si>
  <si>
    <t>Medicinerskabet</t>
  </si>
  <si>
    <t>Tips og tricks til kandidatstudiet</t>
  </si>
  <si>
    <t>Helene Nørrelund</t>
  </si>
  <si>
    <t>Reimar W. Thomsen</t>
  </si>
  <si>
    <t>Lise Gormsen, Jane Ege Møller</t>
  </si>
  <si>
    <t>Bente Jespersen</t>
  </si>
  <si>
    <t>Oversigt</t>
  </si>
  <si>
    <t>Forelæsninger</t>
  </si>
  <si>
    <t xml:space="preserve"> </t>
  </si>
  <si>
    <t>Johanne Marie Holst</t>
  </si>
  <si>
    <t>Anne-Sofie Schou</t>
  </si>
  <si>
    <t>Aud 1, bygn 4A v kantinen THG</t>
  </si>
  <si>
    <t>Hold A forelæsninger</t>
  </si>
  <si>
    <t>Hold B forelæsninger</t>
  </si>
  <si>
    <t>Ligger i introugerne</t>
  </si>
  <si>
    <t>År</t>
  </si>
  <si>
    <t>Lokale 26 + 27 indgang G, plan 2 - DNU</t>
  </si>
  <si>
    <t>Lokale 31 + 32 indgang F, plan 3 – DNU
19. februar 2018 Lokale 31 indgang F, Plan 3 + Lokale 23 indgang G3, Plan 3 DNU</t>
  </si>
  <si>
    <t>Lokale 31 indgang F, Plan 3 + Lokale 23 indgang G3, Plan 3 DNU</t>
  </si>
  <si>
    <t>Lokale 31 + 32 indgang F, plan 3 – DNU
7. maj 2018 Bartholin 3+4 (1241-114+119) AU</t>
  </si>
  <si>
    <t xml:space="preserve"> (1241-114+119) AU</t>
  </si>
  <si>
    <t>(1241-114+119) AU</t>
  </si>
  <si>
    <t>Lokale 23, Indgang G, Plan 3 DNU</t>
  </si>
  <si>
    <t>Lokale 27, Indgang G, Plan 2 DNU</t>
  </si>
  <si>
    <t>Lokale 33, Indgang D, Plan 3 DNU</t>
  </si>
  <si>
    <t>Mødelokale 4, Indgang 6,Plan 2, DNU</t>
  </si>
  <si>
    <t>Lokale 21, Indgang F, Plan 2 DNU</t>
  </si>
  <si>
    <t>Lokale 29, Indgang D3, Plan 3 DNU</t>
  </si>
  <si>
    <t>Lokale 32, Indgang F, Plan 3 DNU</t>
  </si>
  <si>
    <t>Gæstekantine, Indgang 6, Plan 2, DNU</t>
  </si>
  <si>
    <t xml:space="preserve">Lokale 29, Indgang D3, Plan 3 DNU </t>
  </si>
  <si>
    <t>Biokemi 1, Bygning 1170 lokale 240 AU</t>
  </si>
  <si>
    <t>07sem</t>
  </si>
  <si>
    <t>Klink</t>
  </si>
  <si>
    <t>Klinik</t>
  </si>
  <si>
    <t>Klinik start - hold A</t>
  </si>
  <si>
    <t>Klinik slut - hold A</t>
  </si>
  <si>
    <t>Klinik start - hold B</t>
  </si>
  <si>
    <t>Klinik slut - hold B</t>
  </si>
  <si>
    <t>Halvdelen af holdet</t>
  </si>
  <si>
    <t>Radiologi Hold A (obligatorisk)</t>
  </si>
  <si>
    <t>Radiologi Hold B (obligatorisk)</t>
  </si>
  <si>
    <t>Mikrobiologi Hold A (obligatorisk)</t>
  </si>
  <si>
    <t>Mikrobiologi Hold B (obligatorisk)</t>
  </si>
  <si>
    <t>Klinisk Biokemi Hold A (obligatorisk)</t>
  </si>
  <si>
    <t>Klinisk Immunologi Hold A (obligatorisk)</t>
  </si>
  <si>
    <t>Klinisk immunologi</t>
  </si>
  <si>
    <t>Klinik radiologi</t>
  </si>
  <si>
    <t>Klinik mikrobiologi</t>
  </si>
  <si>
    <t>Klinik biokemi</t>
  </si>
  <si>
    <t>Radiologi og det er ikke rigtigt holdopdelt</t>
  </si>
  <si>
    <t>,1</t>
  </si>
  <si>
    <t>,2</t>
  </si>
  <si>
    <t>Klinisk Biokemi Hold B (obligatorisk)</t>
  </si>
  <si>
    <t>Klinisk Immunologi Hold B (obligatorisk)</t>
  </si>
  <si>
    <t>Klinisk radiologi</t>
  </si>
  <si>
    <t>Klinisk mikrobiologi</t>
  </si>
  <si>
    <t>Klinisk biokemi</t>
  </si>
  <si>
    <t>Bemærk der er 2 faner i bunden</t>
  </si>
  <si>
    <t>Feedback på etikopgave</t>
  </si>
  <si>
    <t>Forelæsning klinisk farmakologi</t>
  </si>
  <si>
    <t>Kliniktime farmakologi</t>
  </si>
  <si>
    <t>Forelæsning, Radiologi</t>
  </si>
  <si>
    <t>Introduktion til infektionshygiejne</t>
  </si>
  <si>
    <t>Introduktion til Professionsspor 1 og det sammenhængende sundhedsvæsen</t>
  </si>
  <si>
    <t>Louise Binow Kjær og Annelli Sandbæk</t>
  </si>
  <si>
    <t>IT Lokale 1, Skejby Sygehus (barakken ved teknisk afd. Overfor indgang 2)</t>
  </si>
  <si>
    <t>Hold 2a: kl. 8.15-10.00 Hold 2b: kl. 10.15-12.00 Hold 2c: kl. 13.00-14.45</t>
  </si>
  <si>
    <t>Introduktion til inflammationssemestret, indhold og eksamen</t>
  </si>
  <si>
    <t>Reumatologi</t>
  </si>
  <si>
    <t>Aud B, indgang G, plan 2 - DNU</t>
  </si>
  <si>
    <t>dobbeltforelæsning</t>
  </si>
  <si>
    <t xml:space="preserve">Nuklearmedicin </t>
  </si>
  <si>
    <t>Almen medicin/ondt i ryggen</t>
  </si>
  <si>
    <t>Kaj Sparle Christensen</t>
  </si>
  <si>
    <t>Hepato/Gastro</t>
  </si>
  <si>
    <t>Symposium</t>
  </si>
  <si>
    <t>Almen medicin/ondt i maven</t>
  </si>
  <si>
    <t>Bo Christensen</t>
  </si>
  <si>
    <t>Hæmatologi</t>
  </si>
  <si>
    <t>Almen medicin/træthed</t>
  </si>
  <si>
    <t xml:space="preserve">Patient med træthed </t>
  </si>
  <si>
    <t>??</t>
  </si>
  <si>
    <t>Infektionsmedicin</t>
  </si>
  <si>
    <t>Almen medicin/feber og hoste</t>
  </si>
  <si>
    <t>Nefrologi</t>
  </si>
  <si>
    <t>Almen Medicin/proteinuri</t>
  </si>
  <si>
    <t>Philipp Harbig (PKH)</t>
  </si>
  <si>
    <t>Mark Reinhard</t>
  </si>
  <si>
    <t>Blødning og Trombose tendens</t>
  </si>
  <si>
    <t>Bindevævssygdomme</t>
  </si>
  <si>
    <t>Inflammaatorisk tarmsygdom</t>
  </si>
  <si>
    <t>Primær og neuroendokring leverkræft</t>
  </si>
  <si>
    <t>Fracesco d'Amore (MMS)</t>
  </si>
  <si>
    <t>Christian Hvas</t>
  </si>
  <si>
    <t>Carsten Obel</t>
  </si>
  <si>
    <t>Undersøgelse af akut nyresvigt</t>
  </si>
  <si>
    <t>Progrdierende nyresvigt og arvelige nyresygdomme</t>
  </si>
  <si>
    <t>Almen medicin/proteinuri</t>
  </si>
  <si>
    <t>IKM</t>
  </si>
  <si>
    <t>Palle Juul-Jensen aud, bygning 10, NBG</t>
  </si>
  <si>
    <t>Aud A, Indgang G, Plan 2, DNU</t>
  </si>
  <si>
    <t>Inflammation</t>
  </si>
  <si>
    <t>Jens Kristian Dam Jensen</t>
  </si>
  <si>
    <t>MidtSim, Incuba</t>
  </si>
  <si>
    <t>Louise Binow Kjær</t>
  </si>
  <si>
    <t>Anne Birgitte Blavnsfeldt, Inge Madsen</t>
  </si>
  <si>
    <t>Sygeplejeskolen VIA, Skejby</t>
  </si>
  <si>
    <t>International studievejleder</t>
  </si>
  <si>
    <t>Udrejse på 9. semester, valgfrit element</t>
  </si>
  <si>
    <t>International studievejledning</t>
  </si>
  <si>
    <t>Lokale 20, Indgang F, Plan 2 DNU</t>
  </si>
  <si>
    <t>Einarsson aud 1 (1231-214) AU</t>
  </si>
  <si>
    <t>Einarsson aud 3 (1231-220) AU</t>
  </si>
  <si>
    <t>Konference J116-112 DNU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</si>
</sst>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h:mm:ss;@"/>
    <numFmt numFmtId="166" formatCode="dd\.mm\.yyyy;@"/>
    <numFmt numFmtId="167" formatCode="m/d/yyyy"/>
  </numFmts>
  <fonts count="19">
    <font>
      <sz val="11"/>
      <color indexed="8"/>
      <name val="Helvetica Neue"/>
    </font>
    <font>
      <sz val="10"/>
      <color indexed="9"/>
      <name val="Helvetica Neue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b/>
      <sz val="12"/>
      <name val="Arial Bold"/>
    </font>
    <font>
      <b/>
      <sz val="11"/>
      <name val="Helvetica Neue"/>
      <family val="2"/>
    </font>
    <font>
      <sz val="20"/>
      <color indexed="8"/>
      <name val="Helvetica"/>
      <family val="2"/>
    </font>
    <font>
      <sz val="18"/>
      <color indexed="8"/>
      <name val="Helvetica Neue"/>
      <family val="2"/>
    </font>
    <font>
      <sz val="11"/>
      <color rgb="FF000000"/>
      <name val="Helvetica Neue"/>
    </font>
    <font>
      <b/>
      <sz val="11"/>
      <name val="Helvetica Neue"/>
    </font>
    <font>
      <b/>
      <sz val="11"/>
      <color indexed="8"/>
      <name val="Helvetica Neue"/>
    </font>
    <font>
      <u/>
      <sz val="11"/>
      <color theme="10"/>
      <name val="Helvetica Neue"/>
    </font>
    <font>
      <sz val="14"/>
      <color indexed="8"/>
      <name val="Helvetica Neue"/>
    </font>
    <font>
      <b/>
      <sz val="24"/>
      <color indexed="8"/>
      <name val="Helvetica Neue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top"/>
    </xf>
  </cellStyleXfs>
  <cellXfs count="71">
    <xf numFmtId="0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0" fontId="4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49" fontId="0" fillId="0" borderId="0" xfId="0" applyNumberFormat="1" applyAlignment="1"/>
    <xf numFmtId="0" fontId="0" fillId="2" borderId="0" xfId="0" applyFill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Fill="1" applyAlignment="1"/>
    <xf numFmtId="166" fontId="0" fillId="0" borderId="0" xfId="0" applyNumberFormat="1" applyFill="1" applyAlignment="1"/>
    <xf numFmtId="49" fontId="0" fillId="0" borderId="0" xfId="0" applyNumberFormat="1" applyFill="1" applyAlignment="1"/>
    <xf numFmtId="14" fontId="2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righ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164" fontId="0" fillId="0" borderId="0" xfId="0" applyNumberFormat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/>
    <xf numFmtId="164" fontId="0" fillId="0" borderId="0" xfId="0" applyNumberFormat="1" applyFill="1" applyAlignment="1"/>
    <xf numFmtId="14" fontId="0" fillId="0" borderId="0" xfId="0" applyNumberFormat="1" applyAlignment="1"/>
    <xf numFmtId="14" fontId="2" fillId="0" borderId="0" xfId="0" applyNumberFormat="1" applyFont="1" applyFill="1" applyBorder="1" applyAlignment="1"/>
    <xf numFmtId="14" fontId="0" fillId="0" borderId="0" xfId="0" applyNumberFormat="1" applyFill="1" applyBorder="1" applyAlignment="1"/>
    <xf numFmtId="1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/>
    <xf numFmtId="164" fontId="5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/>
    <xf numFmtId="166" fontId="11" fillId="2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2" borderId="0" xfId="0" applyNumberFormat="1" applyFill="1" applyAlignment="1"/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14" fontId="0" fillId="2" borderId="0" xfId="0" applyNumberFormat="1" applyFill="1" applyBorder="1" applyAlignment="1"/>
    <xf numFmtId="14" fontId="2" fillId="2" borderId="0" xfId="0" applyNumberFormat="1" applyFont="1" applyFill="1" applyBorder="1" applyAlignment="1"/>
    <xf numFmtId="14" fontId="0" fillId="2" borderId="0" xfId="0" applyNumberFormat="1" applyFill="1" applyBorder="1" applyAlignment="1">
      <alignment horizontal="right"/>
    </xf>
    <xf numFmtId="166" fontId="15" fillId="0" borderId="0" xfId="3" applyNumberFormat="1" applyFill="1" applyBorder="1" applyAlignment="1"/>
    <xf numFmtId="0" fontId="8" fillId="3" borderId="1" xfId="0" applyNumberFormat="1" applyFont="1" applyFill="1" applyBorder="1" applyAlignment="1">
      <alignment horizontal="center" vertical="center"/>
    </xf>
    <xf numFmtId="166" fontId="15" fillId="0" borderId="0" xfId="3" applyNumberFormat="1" applyAlignment="1"/>
    <xf numFmtId="166" fontId="14" fillId="0" borderId="0" xfId="0" applyNumberFormat="1" applyFont="1" applyAlignment="1"/>
    <xf numFmtId="0" fontId="0" fillId="2" borderId="0" xfId="0" applyFill="1" applyAlignment="1"/>
    <xf numFmtId="0" fontId="0" fillId="4" borderId="0" xfId="0" applyFill="1" applyAlignment="1"/>
    <xf numFmtId="166" fontId="14" fillId="0" borderId="0" xfId="0" applyNumberFormat="1" applyFont="1" applyFill="1" applyBorder="1" applyAlignment="1"/>
    <xf numFmtId="14" fontId="16" fillId="2" borderId="0" xfId="0" applyNumberFormat="1" applyFont="1" applyFill="1" applyAlignment="1"/>
    <xf numFmtId="0" fontId="0" fillId="0" borderId="0" xfId="0" applyNumberFormat="1" applyAlignment="1"/>
    <xf numFmtId="166" fontId="16" fillId="0" borderId="0" xfId="0" applyNumberFormat="1" applyFont="1" applyFill="1" applyAlignment="1"/>
    <xf numFmtId="166" fontId="17" fillId="0" borderId="0" xfId="0" applyNumberFormat="1" applyFont="1" applyFill="1" applyAlignment="1"/>
    <xf numFmtId="167" fontId="0" fillId="0" borderId="0" xfId="0" applyNumberFormat="1" applyAlignment="1"/>
    <xf numFmtId="0" fontId="18" fillId="0" borderId="5" xfId="0" applyFont="1" applyBorder="1" applyAlignment="1">
      <alignment vertical="center" wrapText="1"/>
    </xf>
  </cellXfs>
  <cellStyles count="4">
    <cellStyle name="Besøgt link" xfId="2" builtinId="9" hidden="1"/>
    <cellStyle name="Link" xfId="1" builtinId="8" hidden="1"/>
    <cellStyle name="Link" xfId="3" builtinId="8"/>
    <cellStyle name="Normal" xfId="0" builtinId="0"/>
  </cellStyles>
  <dxfs count="15">
    <dxf>
      <numFmt numFmtId="0" formatCode="General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7" formatCode="m/d/yyyy"/>
      <alignment horizontal="general" vertical="bottom" textRotation="0" wrapText="0" indent="0" justifyLastLine="0" shrinkToFit="0" readingOrder="0"/>
    </dxf>
    <dxf>
      <numFmt numFmtId="166" formatCode="dd\.mm\.yyyy;@"/>
      <alignment horizontal="general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numFmt numFmtId="30" formatCode="@"/>
      <alignment horizontal="general" vertical="bottom" textRotation="0" wrapText="0" indent="0" justifyLastLine="0" shrinkToFit="0" readingOrder="0"/>
    </dxf>
    <dxf>
      <alignment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7" formatCode="m/d/yyyy"/>
      <alignment horizontal="general" vertical="bottom" textRotation="0" wrapText="0" indent="0" justifyLastLine="0" shrinkToFit="0" readingOrder="0"/>
    </dxf>
    <dxf>
      <numFmt numFmtId="166" formatCode="dd\.mm\.yyyy;@"/>
      <alignment horizontal="general" vertical="bottom" textRotation="0" wrapText="0" indent="0" justifyLastLine="0" shrinkToFit="0" readingOrder="0"/>
    </dxf>
    <dxf>
      <border outline="0">
        <bottom style="thick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000099"/>
      <rgbColor rgb="0019191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8</xdr:row>
          <xdr:rowOff>0</xdr:rowOff>
        </xdr:from>
        <xdr:to>
          <xdr:col>19</xdr:col>
          <xdr:colOff>523875</xdr:colOff>
          <xdr:row>11</xdr:row>
          <xdr:rowOff>85725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Helvetica Neue"/>
                </a:rPr>
                <a:t>Opret iCal fil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Helvetica Neue"/>
                </a:rPr>
                <a:t>og upload til hjemmeside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12</xdr:row>
          <xdr:rowOff>76200</xdr:rowOff>
        </xdr:from>
        <xdr:to>
          <xdr:col>19</xdr:col>
          <xdr:colOff>523875</xdr:colOff>
          <xdr:row>16</xdr:row>
          <xdr:rowOff>161925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Helvetica Neue"/>
                </a:rPr>
                <a:t>Kontroller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10</xdr:row>
          <xdr:rowOff>0</xdr:rowOff>
        </xdr:from>
        <xdr:to>
          <xdr:col>19</xdr:col>
          <xdr:colOff>523875</xdr:colOff>
          <xdr:row>13</xdr:row>
          <xdr:rowOff>85725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Helvetica Neue"/>
                </a:rPr>
                <a:t>Opret iCal fil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Helvetica Neue"/>
                </a:rPr>
                <a:t>og upload til hjemmeside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14</xdr:row>
          <xdr:rowOff>76200</xdr:rowOff>
        </xdr:from>
        <xdr:to>
          <xdr:col>19</xdr:col>
          <xdr:colOff>523875</xdr:colOff>
          <xdr:row>17</xdr:row>
          <xdr:rowOff>161925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Helvetica Neue"/>
                </a:rPr>
                <a:t>Kontroller Data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Table13" displayName="Table13" ref="A1:R140" totalsRowShown="0" headerRowBorderDxfId="14">
  <autoFilter ref="A1:R140"/>
  <tableColumns count="18">
    <tableColumn id="1" name="Fag"/>
    <tableColumn id="2" name="Navn" dataDxfId="13"/>
    <tableColumn id="3" name="Start Dato" dataDxfId="12"/>
    <tableColumn id="4" name="Start Tid" dataDxfId="11"/>
    <tableColumn id="5" name="Stut Tid" dataDxfId="10"/>
    <tableColumn id="6" name="Slut Dato (optional)"/>
    <tableColumn id="7" name="Beskrivelse" dataDxfId="9"/>
    <tableColumn id="8" name="Lokation" dataDxfId="8"/>
    <tableColumn id="9" name="Dette er for hold # (fx 1-8 eller 1)"/>
    <tableColumn id="10" name="Underviser"/>
    <tableColumn id="12" name="Afd."/>
    <tableColumn id="13" name="Tom 1"/>
    <tableColumn id="14" name="Tom 2"/>
    <tableColumn id="15" name="Tom 3"/>
    <tableColumn id="16" name="Overlaps kontrol (kan ikke flyttes)"/>
    <tableColumn id="17" name="Kal uge"/>
    <tableColumn id="18" name="Sem uge"/>
    <tableColumn id="19" name="Uge dag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R394" totalsRowShown="0" headerRowBorderDxfId="7">
  <autoFilter ref="A1:R394"/>
  <tableColumns count="18">
    <tableColumn id="1" name="Fag"/>
    <tableColumn id="2" name="Navn" dataDxfId="6"/>
    <tableColumn id="3" name="Start Dato" dataDxfId="5"/>
    <tableColumn id="4" name="Start Tid" dataDxfId="4"/>
    <tableColumn id="5" name="Stut Tid" dataDxfId="3"/>
    <tableColumn id="6" name="Slut Dato (optional)"/>
    <tableColumn id="7" name="Beskrivelse"/>
    <tableColumn id="8" name="Lokation" dataDxfId="2"/>
    <tableColumn id="9" name="Dette er for hold # (fx 1-8 eller 1)" dataDxfId="1"/>
    <tableColumn id="10" name="Underviser"/>
    <tableColumn id="11" name="Afd." dataDxfId="0"/>
    <tableColumn id="12" name="Tom 1"/>
    <tableColumn id="13" name="Tom 2"/>
    <tableColumn id="14" name="Tom 3"/>
    <tableColumn id="15" name="Overlaps kontrol (kan ikke flyttes)"/>
    <tableColumn id="16" name="Kal uge"/>
    <tableColumn id="17" name="Sem uge"/>
    <tableColumn id="18" name="Uge d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T448"/>
  <sheetViews>
    <sheetView zoomScale="90" zoomScaleNormal="90" zoomScalePageLayoutView="80" workbookViewId="0">
      <pane ySplit="1" topLeftCell="A2" activePane="bottomLeft" state="frozen"/>
      <selection pane="bottomLeft" activeCell="H28" sqref="H28"/>
    </sheetView>
  </sheetViews>
  <sheetFormatPr defaultColWidth="8.625" defaultRowHeight="15"/>
  <cols>
    <col min="1" max="1" width="12.875" customWidth="1"/>
    <col min="2" max="2" width="43.875" style="4" customWidth="1"/>
    <col min="3" max="3" width="12.625" style="8" customWidth="1"/>
    <col min="4" max="4" width="11.625" style="4" customWidth="1"/>
    <col min="5" max="5" width="11.375" style="8" customWidth="1"/>
    <col min="6" max="6" width="10.375" customWidth="1"/>
    <col min="7" max="7" width="29.25" customWidth="1"/>
    <col min="8" max="8" width="23.5" customWidth="1"/>
    <col min="9" max="9" width="10.875" customWidth="1"/>
    <col min="10" max="10" width="11" customWidth="1"/>
    <col min="11" max="11" width="8.5" customWidth="1"/>
    <col min="12" max="13" width="5.75" customWidth="1"/>
    <col min="14" max="14" width="4.875" customWidth="1"/>
    <col min="15" max="15" width="7.875" customWidth="1"/>
    <col min="16" max="16" width="4" customWidth="1"/>
    <col min="17" max="17" width="5.25" customWidth="1"/>
    <col min="18" max="18" width="4.625" customWidth="1"/>
    <col min="19" max="19" width="18" customWidth="1"/>
    <col min="20" max="20" width="11" customWidth="1"/>
  </cols>
  <sheetData>
    <row r="1" spans="1:20" ht="51" customHeight="1" thickBot="1">
      <c r="A1" s="26" t="s">
        <v>3</v>
      </c>
      <c r="B1" s="26" t="s">
        <v>4</v>
      </c>
      <c r="C1" s="27" t="s">
        <v>5</v>
      </c>
      <c r="D1" s="28" t="s">
        <v>6</v>
      </c>
      <c r="E1" s="28" t="s">
        <v>7</v>
      </c>
      <c r="F1" s="27" t="s">
        <v>8</v>
      </c>
      <c r="G1" s="59" t="s">
        <v>9</v>
      </c>
      <c r="H1" s="26" t="s">
        <v>10</v>
      </c>
      <c r="I1" s="29" t="s">
        <v>1</v>
      </c>
      <c r="J1" s="52" t="s">
        <v>11</v>
      </c>
      <c r="K1" s="53" t="s">
        <v>125</v>
      </c>
      <c r="L1" s="53" t="s">
        <v>126</v>
      </c>
      <c r="M1" s="53" t="s">
        <v>127</v>
      </c>
      <c r="N1" s="53" t="s">
        <v>128</v>
      </c>
      <c r="O1" s="53" t="s">
        <v>129</v>
      </c>
      <c r="P1" s="53" t="s">
        <v>137</v>
      </c>
      <c r="Q1" s="53" t="s">
        <v>130</v>
      </c>
      <c r="R1" s="53" t="s">
        <v>136</v>
      </c>
      <c r="S1" t="s">
        <v>138</v>
      </c>
      <c r="T1" s="16" t="s">
        <v>0</v>
      </c>
    </row>
    <row r="2" spans="1:20" thickTop="1">
      <c r="B2" s="2"/>
      <c r="C2" s="39"/>
      <c r="D2" s="34"/>
      <c r="E2" s="34"/>
      <c r="H2" s="15"/>
      <c r="I2" s="7"/>
      <c r="J2" s="18"/>
      <c r="K2" s="18"/>
      <c r="L2" s="18"/>
      <c r="M2" s="18"/>
      <c r="N2" s="18"/>
      <c r="P2" s="18"/>
      <c r="Q2" s="18"/>
      <c r="R2" s="18"/>
      <c r="S2" s="6" t="s">
        <v>139</v>
      </c>
      <c r="T2" s="23">
        <v>1</v>
      </c>
    </row>
    <row r="3" spans="1:20" ht="18">
      <c r="A3" s="3"/>
      <c r="B3" s="65" t="s">
        <v>208</v>
      </c>
      <c r="C3" s="42"/>
      <c r="D3" s="36"/>
      <c r="E3" s="36"/>
      <c r="F3" s="11"/>
      <c r="G3" s="10"/>
      <c r="H3" s="13"/>
      <c r="I3" s="7"/>
      <c r="J3" s="18"/>
      <c r="K3" s="18"/>
      <c r="L3" s="18"/>
      <c r="M3" s="18"/>
      <c r="N3" s="18"/>
      <c r="P3" s="18"/>
      <c r="Q3" s="18"/>
      <c r="R3" s="18"/>
      <c r="S3" s="6" t="s">
        <v>140</v>
      </c>
      <c r="T3" s="23">
        <v>3</v>
      </c>
    </row>
    <row r="4" spans="1:20" ht="15.75">
      <c r="B4" s="64" t="s">
        <v>156</v>
      </c>
      <c r="C4" s="40"/>
      <c r="D4" s="37"/>
      <c r="E4" s="35"/>
      <c r="H4" s="15"/>
      <c r="S4" s="7" t="s">
        <v>141</v>
      </c>
      <c r="T4" s="24" t="s">
        <v>144</v>
      </c>
    </row>
    <row r="5" spans="1:20" ht="13.5" customHeight="1">
      <c r="B5" s="58" t="s">
        <v>157</v>
      </c>
      <c r="C5" s="40"/>
      <c r="D5" s="37"/>
      <c r="E5" s="35"/>
      <c r="H5" s="15"/>
      <c r="S5" s="7" t="s">
        <v>142</v>
      </c>
      <c r="T5" s="24" t="s">
        <v>2</v>
      </c>
    </row>
    <row r="6" spans="1:20" ht="13.5" customHeight="1">
      <c r="B6" s="58" t="s">
        <v>45</v>
      </c>
      <c r="C6" s="40"/>
      <c r="D6" s="37"/>
      <c r="E6" s="35"/>
      <c r="H6" s="15"/>
      <c r="S6" s="7" t="s">
        <v>143</v>
      </c>
      <c r="T6" s="57">
        <v>43129</v>
      </c>
    </row>
    <row r="7" spans="1:20" ht="13.5" customHeight="1">
      <c r="B7" s="58" t="s">
        <v>46</v>
      </c>
      <c r="C7" s="40"/>
      <c r="D7" s="37"/>
      <c r="E7" s="35"/>
      <c r="H7" s="15"/>
      <c r="S7" s="7" t="s">
        <v>165</v>
      </c>
      <c r="T7" s="62">
        <v>2018</v>
      </c>
    </row>
    <row r="8" spans="1:20">
      <c r="B8" s="58" t="s">
        <v>47</v>
      </c>
      <c r="C8" s="40"/>
      <c r="D8" s="37"/>
      <c r="E8" s="35"/>
      <c r="H8" s="15"/>
      <c r="J8" s="25"/>
      <c r="K8" s="25"/>
      <c r="L8" s="25"/>
      <c r="M8" s="25"/>
      <c r="N8" s="25"/>
      <c r="P8" s="25"/>
      <c r="Q8" s="25"/>
      <c r="R8" s="25"/>
    </row>
    <row r="9" spans="1:20">
      <c r="B9" s="12"/>
      <c r="C9" s="40"/>
      <c r="D9" s="37"/>
      <c r="E9" s="35"/>
      <c r="G9" t="s">
        <v>158</v>
      </c>
      <c r="H9" s="15"/>
      <c r="J9" s="25"/>
      <c r="K9" s="25"/>
      <c r="L9" s="25"/>
      <c r="M9" s="25"/>
      <c r="N9" s="25"/>
      <c r="P9" s="25"/>
      <c r="Q9" s="25"/>
      <c r="R9" s="25"/>
    </row>
    <row r="10" spans="1:20">
      <c r="B10" s="12"/>
      <c r="C10" s="40"/>
      <c r="D10" s="37"/>
      <c r="E10" s="35"/>
      <c r="H10" s="15"/>
      <c r="J10" s="25"/>
      <c r="K10" s="25"/>
      <c r="L10" s="25"/>
      <c r="M10" s="25"/>
      <c r="N10" s="25"/>
      <c r="P10" s="25"/>
      <c r="Q10" s="25"/>
      <c r="R10" s="25"/>
    </row>
    <row r="11" spans="1:20">
      <c r="B11" s="12"/>
      <c r="C11" s="40"/>
      <c r="D11" s="37"/>
      <c r="E11" s="35"/>
      <c r="H11" s="15"/>
      <c r="J11" s="25"/>
      <c r="K11" s="25"/>
      <c r="L11" s="25"/>
      <c r="M11" s="25"/>
      <c r="N11" s="25"/>
      <c r="P11" s="25"/>
      <c r="Q11" s="25"/>
      <c r="R11" s="25"/>
    </row>
    <row r="12" spans="1:20">
      <c r="B12" s="12"/>
      <c r="C12" s="40"/>
      <c r="D12" s="37"/>
      <c r="E12" s="35"/>
      <c r="H12" s="15"/>
    </row>
    <row r="13" spans="1:20">
      <c r="B13" s="12"/>
      <c r="C13" s="40"/>
      <c r="D13" s="37"/>
      <c r="E13" s="35"/>
      <c r="G13" t="s">
        <v>158</v>
      </c>
      <c r="H13" s="15"/>
    </row>
    <row r="14" spans="1:20">
      <c r="B14" s="12"/>
      <c r="C14" s="40"/>
      <c r="D14" s="37"/>
      <c r="E14" s="35"/>
      <c r="H14" s="15"/>
      <c r="J14" s="25"/>
      <c r="K14" s="25"/>
      <c r="L14" s="25"/>
      <c r="M14" s="25"/>
      <c r="N14" s="25"/>
      <c r="P14" s="25"/>
      <c r="Q14" s="25"/>
      <c r="R14" s="25"/>
    </row>
    <row r="15" spans="1:20">
      <c r="B15" s="30"/>
      <c r="C15" s="40"/>
      <c r="D15" s="37"/>
      <c r="E15" s="35"/>
      <c r="H15" s="15"/>
      <c r="J15" s="25"/>
      <c r="K15" s="25"/>
      <c r="L15" s="25"/>
      <c r="M15" s="25"/>
      <c r="N15" s="25"/>
      <c r="P15" s="25"/>
      <c r="Q15" s="25"/>
      <c r="R15" s="25"/>
    </row>
    <row r="16" spans="1:20">
      <c r="B16" s="12"/>
      <c r="C16" s="40"/>
      <c r="D16" s="37"/>
      <c r="E16" s="35"/>
      <c r="H16" s="15"/>
      <c r="J16" s="25"/>
      <c r="K16" s="25"/>
      <c r="L16" s="25"/>
      <c r="M16" s="25"/>
      <c r="N16" s="25"/>
      <c r="P16" s="25"/>
      <c r="Q16" s="25"/>
      <c r="R16" s="25"/>
    </row>
    <row r="17" spans="1:18">
      <c r="B17" s="12"/>
      <c r="C17" s="40"/>
      <c r="D17" s="37"/>
      <c r="E17" s="35"/>
      <c r="H17" s="15"/>
      <c r="J17" s="25"/>
      <c r="K17" s="25"/>
      <c r="L17" s="25"/>
      <c r="M17" s="25"/>
      <c r="N17" s="25"/>
      <c r="P17" s="25"/>
      <c r="Q17" s="25"/>
      <c r="R17" s="25"/>
    </row>
    <row r="18" spans="1:18">
      <c r="B18" s="12"/>
      <c r="C18" s="40"/>
      <c r="D18" s="37"/>
      <c r="E18" s="35"/>
      <c r="H18" s="15"/>
      <c r="J18" s="25"/>
      <c r="K18" s="25"/>
      <c r="L18" s="25"/>
      <c r="M18" s="25"/>
      <c r="N18" s="25"/>
      <c r="P18" s="25"/>
      <c r="Q18" s="25"/>
      <c r="R18" s="25"/>
    </row>
    <row r="19" spans="1:18">
      <c r="A19" s="3" t="s">
        <v>38</v>
      </c>
      <c r="B19" s="12" t="str">
        <f>IF(A19&lt;&gt;"","Hold " &amp; Table13[[#This Row],[Dette er for hold '# (fx 1-8 eller 1)]] &amp; " " &amp; Table13[[#This Row],[Beskrivelse]],"")</f>
        <v>Hold 1-3 Velkommen til kandidaten</v>
      </c>
      <c r="C19" s="55">
        <f>T6+1</f>
        <v>43130</v>
      </c>
      <c r="D19" s="35">
        <v>0.34375</v>
      </c>
      <c r="E19" s="35">
        <v>0.35416666666666669</v>
      </c>
      <c r="F19" s="5"/>
      <c r="G19" s="30" t="s">
        <v>39</v>
      </c>
      <c r="H19" s="31" t="s">
        <v>132</v>
      </c>
      <c r="I19" s="13" t="s">
        <v>41</v>
      </c>
      <c r="J19" t="s">
        <v>145</v>
      </c>
    </row>
    <row r="20" spans="1:18">
      <c r="A20" s="3" t="s">
        <v>38</v>
      </c>
      <c r="B20" s="12" t="str">
        <f>IF(A20&lt;&gt;"","Hold " &amp; Table13[[#This Row],[Dette er for hold '# (fx 1-8 eller 1)]] &amp; " " &amp; Table13[[#This Row],[Beskrivelse]],"")</f>
        <v>Hold 1-3 Introduktion til inflammationssemestret, indhold og eksamen</v>
      </c>
      <c r="C20" s="41">
        <f>C19</f>
        <v>43130</v>
      </c>
      <c r="D20" s="35">
        <v>0.35416666666666669</v>
      </c>
      <c r="E20" s="35">
        <v>0.375</v>
      </c>
      <c r="F20" s="5"/>
      <c r="G20" s="30" t="s">
        <v>218</v>
      </c>
      <c r="H20" s="31" t="s">
        <v>132</v>
      </c>
      <c r="I20" s="13" t="s">
        <v>41</v>
      </c>
      <c r="J20" t="s">
        <v>145</v>
      </c>
    </row>
    <row r="21" spans="1:18">
      <c r="A21" s="3" t="s">
        <v>38</v>
      </c>
      <c r="B21" s="12" t="str">
        <f>IF(A21&lt;&gt;"","Hold " &amp; Table13[[#This Row],[Dette er for hold '# (fx 1-8 eller 1)]] &amp; " " &amp; Table13[[#This Row],[Beskrivelse]],"")</f>
        <v>Hold 1-3 Forelæsning, Radiologi</v>
      </c>
      <c r="C21" s="41">
        <f t="shared" ref="C21:C25" si="0">C20</f>
        <v>43130</v>
      </c>
      <c r="D21" s="35">
        <f>E20+TIME(0,15,0)</f>
        <v>0.38541666666666669</v>
      </c>
      <c r="E21" s="35">
        <f>Table13[[#This Row],[Start Tid]]+TIME(0,45,0)</f>
        <v>0.41666666666666669</v>
      </c>
      <c r="F21" s="5"/>
      <c r="G21" s="30" t="s">
        <v>212</v>
      </c>
      <c r="H21" s="31" t="s">
        <v>132</v>
      </c>
      <c r="I21" s="13" t="s">
        <v>41</v>
      </c>
      <c r="J21" t="s">
        <v>149</v>
      </c>
    </row>
    <row r="22" spans="1:18">
      <c r="A22" s="3" t="s">
        <v>38</v>
      </c>
      <c r="B22" s="12" t="str">
        <f>IF(A22&lt;&gt;"","Hold " &amp; Table13[[#This Row],[Dette er for hold '# (fx 1-8 eller 1)]] &amp; " " &amp; Table13[[#This Row],[Beskrivelse]],"")</f>
        <v>Hold 1-3 Introduktion til klinisk Kørekort</v>
      </c>
      <c r="C22" s="41">
        <f t="shared" si="0"/>
        <v>43130</v>
      </c>
      <c r="D22" s="35">
        <v>0.41666666666666669</v>
      </c>
      <c r="E22" s="35">
        <v>0.42708333333333331</v>
      </c>
      <c r="F22" s="5"/>
      <c r="G22" s="2" t="s">
        <v>40</v>
      </c>
      <c r="H22" s="31" t="s">
        <v>132</v>
      </c>
      <c r="I22" s="13" t="s">
        <v>41</v>
      </c>
      <c r="J22" t="s">
        <v>146</v>
      </c>
    </row>
    <row r="23" spans="1:18">
      <c r="A23" s="3" t="s">
        <v>38</v>
      </c>
      <c r="B23" s="12" t="str">
        <f>IF(A23&lt;&gt;"","Hold " &amp; Table13[[#This Row],[Dette er for hold '# (fx 1-8 eller 1)]] &amp; " " &amp; Table13[[#This Row],[Beskrivelse]],"")</f>
        <v>Hold 1-3 Introduktion til infektionshygiejne</v>
      </c>
      <c r="C23" s="41">
        <f t="shared" si="0"/>
        <v>43130</v>
      </c>
      <c r="D23" s="35">
        <f>E22+TIME(0,15,0)</f>
        <v>0.4375</v>
      </c>
      <c r="E23" s="35">
        <v>0.46875</v>
      </c>
      <c r="G23" s="12" t="s">
        <v>213</v>
      </c>
      <c r="H23" s="31" t="s">
        <v>132</v>
      </c>
      <c r="I23" s="13" t="s">
        <v>41</v>
      </c>
      <c r="J23" t="s">
        <v>147</v>
      </c>
    </row>
    <row r="24" spans="1:18">
      <c r="A24" s="3" t="s">
        <v>38</v>
      </c>
      <c r="B24" s="12" t="str">
        <f>IF(A24&lt;&gt;"","Hold " &amp; Table13[[#This Row],[Dette er for hold '# (fx 1-8 eller 1)]] &amp; " " &amp; Table13[[#This Row],[Beskrivelse]],"")</f>
        <v>Hold 1-3 Introduktion til Professionsspor 1 og det sammenhængende sundhedsvæsen</v>
      </c>
      <c r="C24" s="41">
        <f t="shared" si="0"/>
        <v>43130</v>
      </c>
      <c r="D24" s="35">
        <v>0.48958333333333331</v>
      </c>
      <c r="E24" s="35">
        <v>0.55208333333333337</v>
      </c>
      <c r="F24" s="9"/>
      <c r="G24" s="30" t="s">
        <v>214</v>
      </c>
      <c r="H24" s="31" t="s">
        <v>132</v>
      </c>
      <c r="I24" s="13" t="s">
        <v>41</v>
      </c>
      <c r="J24" t="s">
        <v>215</v>
      </c>
    </row>
    <row r="25" spans="1:18">
      <c r="A25" s="3" t="s">
        <v>38</v>
      </c>
      <c r="B25" s="12" t="str">
        <f>IF(A25&lt;&gt;"","Hold " &amp; Table13[[#This Row],[Dette er for hold '# (fx 1-8 eller 1)]] &amp; " " &amp; Table13[[#This Row],[Beskrivelse]],"")</f>
        <v>Hold 1-3 Forelæsning farmakologi</v>
      </c>
      <c r="C25" s="41">
        <f t="shared" si="0"/>
        <v>43130</v>
      </c>
      <c r="D25" s="35">
        <f>E24+TIME(0,15,0)</f>
        <v>0.5625</v>
      </c>
      <c r="E25" s="35">
        <f>Table13[[#This Row],[Start Tid]]+TIME(0,45,0)</f>
        <v>0.59375</v>
      </c>
      <c r="F25" s="5"/>
      <c r="G25" s="30" t="s">
        <v>131</v>
      </c>
      <c r="H25" s="31" t="s">
        <v>132</v>
      </c>
      <c r="I25" s="13" t="s">
        <v>41</v>
      </c>
      <c r="J25" t="s">
        <v>148</v>
      </c>
    </row>
    <row r="26" spans="1:18">
      <c r="A26" s="3" t="s">
        <v>38</v>
      </c>
      <c r="B26" s="12" t="str">
        <f>IF(A26&lt;&gt;"","Hold " &amp; Table13[[#This Row],[Dette er for hold '# (fx 1-8 eller 1)]] &amp; " " &amp; Table13[[#This Row],[Beskrivelse]],"")</f>
        <v>Hold 1-3 Tips og tricks til kandidatstudiet</v>
      </c>
      <c r="C26" s="41">
        <f>C25</f>
        <v>43130</v>
      </c>
      <c r="D26" s="35">
        <v>0.60416666666666663</v>
      </c>
      <c r="E26" s="35">
        <v>0.63541666666666663</v>
      </c>
      <c r="F26" s="5"/>
      <c r="G26" s="12" t="s">
        <v>151</v>
      </c>
      <c r="H26" s="31" t="s">
        <v>132</v>
      </c>
      <c r="I26" s="13" t="s">
        <v>41</v>
      </c>
      <c r="J26" t="s">
        <v>150</v>
      </c>
    </row>
    <row r="27" spans="1:18">
      <c r="A27" s="3"/>
      <c r="B27" s="12" t="str">
        <f>IF(A27&lt;&gt;"","Hold " &amp; Table13[[#This Row],[Dette er for hold '# (fx 1-8 eller 1)]] &amp; " " &amp; Table13[[#This Row],[Beskrivelse]],"")</f>
        <v/>
      </c>
      <c r="C27" s="41"/>
      <c r="D27" s="44"/>
      <c r="E27" s="35"/>
      <c r="F27" s="5"/>
      <c r="G27" s="30"/>
      <c r="H27" s="31"/>
      <c r="I27" s="13"/>
    </row>
    <row r="28" spans="1:18">
      <c r="A28" s="3" t="s">
        <v>38</v>
      </c>
      <c r="B28" s="12" t="str">
        <f>IF(A28&lt;&gt;"","Hold " &amp; Table13[[#This Row],[Dette er for hold '# (fx 1-8 eller 1)]] &amp; " " &amp; Table13[[#This Row],[Beskrivelse]],"")</f>
        <v>Hold 1-3 Seminar om speciale opgaven og forskning på kandidatuddannelsen</v>
      </c>
      <c r="C28" s="56">
        <f>C19+9</f>
        <v>43139</v>
      </c>
      <c r="D28" s="37">
        <v>0.34375</v>
      </c>
      <c r="E28" s="35">
        <v>0.41666666666666669</v>
      </c>
      <c r="G28" s="12" t="s">
        <v>48</v>
      </c>
      <c r="H28" s="15" t="s">
        <v>133</v>
      </c>
      <c r="I28" s="13" t="s">
        <v>41</v>
      </c>
      <c r="J28" t="s">
        <v>152</v>
      </c>
    </row>
    <row r="29" spans="1:18">
      <c r="A29" s="3" t="s">
        <v>38</v>
      </c>
      <c r="B29" s="12" t="str">
        <f>IF(A29&lt;&gt;"","Hold " &amp; Table13[[#This Row],[Dette er for hold '# (fx 1-8 eller 1)]] &amp; " " &amp; Table13[[#This Row],[Beskrivelse]],"")</f>
        <v>Hold 1-3 Forelæsning patofysiologi</v>
      </c>
      <c r="C29" s="40">
        <f>C28</f>
        <v>43139</v>
      </c>
      <c r="D29" s="37">
        <v>0.42708333333333331</v>
      </c>
      <c r="E29" s="35">
        <v>0.45833333333333331</v>
      </c>
      <c r="G29" s="12" t="s">
        <v>49</v>
      </c>
      <c r="H29" s="15" t="s">
        <v>133</v>
      </c>
      <c r="I29" s="13" t="s">
        <v>41</v>
      </c>
      <c r="J29" t="s">
        <v>62</v>
      </c>
    </row>
    <row r="30" spans="1:18">
      <c r="A30" s="3" t="s">
        <v>38</v>
      </c>
      <c r="B30" s="12" t="str">
        <f>IF(A30&lt;&gt;"","Hold " &amp; Table13[[#This Row],[Dette er for hold '# (fx 1-8 eller 1)]] &amp; " " &amp; Table13[[#This Row],[Beskrivelse]],"")</f>
        <v>Hold 1-3 Forelæsning: klinisk epidemiologi</v>
      </c>
      <c r="C30" s="40">
        <f t="shared" ref="C30:C31" si="1">C29</f>
        <v>43139</v>
      </c>
      <c r="D30" s="37">
        <v>0.47916666666666669</v>
      </c>
      <c r="E30" s="35">
        <v>0.51041666666666663</v>
      </c>
      <c r="G30" s="12" t="s">
        <v>50</v>
      </c>
      <c r="H30" s="15" t="s">
        <v>133</v>
      </c>
      <c r="I30" s="13" t="s">
        <v>41</v>
      </c>
      <c r="J30" t="s">
        <v>153</v>
      </c>
    </row>
    <row r="31" spans="1:18">
      <c r="A31" s="3" t="s">
        <v>38</v>
      </c>
      <c r="B31" s="12" t="str">
        <f>IF(A31&lt;&gt;"","Hold " &amp; Table13[[#This Row],[Dette er for hold '# (fx 1-8 eller 1)]] &amp; " " &amp; Table13[[#This Row],[Beskrivelse]],"")</f>
        <v>Hold 1-3 Etik 1</v>
      </c>
      <c r="C31" s="40">
        <f t="shared" si="1"/>
        <v>43139</v>
      </c>
      <c r="D31" s="37">
        <v>0.52083333333333337</v>
      </c>
      <c r="E31" s="35">
        <v>0.625</v>
      </c>
      <c r="G31" s="12" t="s">
        <v>134</v>
      </c>
      <c r="H31" s="15" t="s">
        <v>133</v>
      </c>
      <c r="I31" s="13" t="s">
        <v>41</v>
      </c>
      <c r="J31" t="s">
        <v>154</v>
      </c>
    </row>
    <row r="32" spans="1:18">
      <c r="A32" s="3"/>
      <c r="B32" s="12" t="str">
        <f>IF(A32&lt;&gt;"","Hold " &amp; Table13[[#This Row],[Dette er for hold '# (fx 1-8 eller 1)]] &amp; " " &amp; Table13[[#This Row],[Beskrivelse]],"")</f>
        <v/>
      </c>
      <c r="C32" s="40"/>
      <c r="D32" s="37"/>
      <c r="E32" s="35"/>
      <c r="G32" s="12"/>
      <c r="H32" s="15"/>
      <c r="I32" s="13"/>
    </row>
    <row r="33" spans="1:18">
      <c r="A33" s="3"/>
      <c r="B33" s="12" t="str">
        <f>IF(A33&lt;&gt;"","Hold " &amp; Table13[[#This Row],[Dette er for hold '# (fx 1-8 eller 1)]] &amp; " " &amp; Table13[[#This Row],[Beskrivelse]],"")</f>
        <v/>
      </c>
      <c r="C33" s="40"/>
      <c r="D33" s="37"/>
      <c r="E33" s="35"/>
      <c r="G33" s="12"/>
      <c r="H33" s="15"/>
    </row>
    <row r="34" spans="1:18">
      <c r="A34" s="3" t="s">
        <v>38</v>
      </c>
      <c r="B34" s="12" t="str">
        <f>IF(A34&lt;&gt;"","Hold " &amp; Table13[[#This Row],[Dette er for hold '# (fx 1-8 eller 1)]] &amp; " " &amp; Table13[[#This Row],[Beskrivelse]],"")</f>
        <v>Hold 1-3 Symposium: feber</v>
      </c>
      <c r="C34" s="56">
        <f>C28+1</f>
        <v>43140</v>
      </c>
      <c r="D34" s="37">
        <v>0.34375</v>
      </c>
      <c r="E34" s="35">
        <v>0.41666666666666669</v>
      </c>
      <c r="G34" s="12" t="s">
        <v>53</v>
      </c>
      <c r="H34" s="15" t="s">
        <v>89</v>
      </c>
      <c r="I34" s="13" t="s">
        <v>41</v>
      </c>
      <c r="J34" t="s">
        <v>75</v>
      </c>
    </row>
    <row r="35" spans="1:18">
      <c r="A35" s="3" t="s">
        <v>38</v>
      </c>
      <c r="B35" s="12" t="str">
        <f>IF(A35&lt;&gt;"","Hold " &amp; Table13[[#This Row],[Dette er for hold '# (fx 1-8 eller 1)]] &amp; " " &amp; Table13[[#This Row],[Beskrivelse]],"")</f>
        <v>Hold 1-3 Forelæsning anæmi</v>
      </c>
      <c r="C35" s="40">
        <f>C34</f>
        <v>43140</v>
      </c>
      <c r="D35" s="37">
        <v>0.42708333333333331</v>
      </c>
      <c r="E35" s="35">
        <v>0.45833333333333331</v>
      </c>
      <c r="G35" s="12" t="s">
        <v>51</v>
      </c>
      <c r="H35" s="15" t="s">
        <v>89</v>
      </c>
      <c r="I35" s="13" t="s">
        <v>41</v>
      </c>
      <c r="J35" t="s">
        <v>75</v>
      </c>
    </row>
    <row r="36" spans="1:18">
      <c r="A36" s="3" t="s">
        <v>38</v>
      </c>
      <c r="B36" s="12" t="str">
        <f>IF(A36&lt;&gt;"","Hold " &amp; Table13[[#This Row],[Dette er for hold '# (fx 1-8 eller 1)]] &amp; " " &amp; Table13[[#This Row],[Beskrivelse]],"")</f>
        <v>Hold 1-3 Etik 2</v>
      </c>
      <c r="C36" s="40">
        <f t="shared" ref="C36:C37" si="2">C35</f>
        <v>43140</v>
      </c>
      <c r="D36" s="37">
        <v>0.46875</v>
      </c>
      <c r="E36" s="35">
        <v>0.57291666666666663</v>
      </c>
      <c r="G36" s="12" t="s">
        <v>135</v>
      </c>
      <c r="H36" s="15" t="s">
        <v>89</v>
      </c>
      <c r="I36" s="13" t="s">
        <v>41</v>
      </c>
      <c r="J36" t="s">
        <v>154</v>
      </c>
    </row>
    <row r="37" spans="1:18">
      <c r="A37" s="3" t="s">
        <v>38</v>
      </c>
      <c r="B37" s="12" t="str">
        <f>IF(A37&lt;&gt;"","Hold " &amp; Table13[[#This Row],[Dette er for hold '# (fx 1-8 eller 1)]] &amp; " " &amp; Table13[[#This Row],[Beskrivelse]],"")</f>
        <v>Hold 1-3 Symposium: væske</v>
      </c>
      <c r="C37" s="40">
        <f t="shared" si="2"/>
        <v>43140</v>
      </c>
      <c r="D37" s="37">
        <v>0.58333333333333337</v>
      </c>
      <c r="E37" s="35">
        <v>0.66666666666666663</v>
      </c>
      <c r="G37" s="12" t="s">
        <v>52</v>
      </c>
      <c r="H37" s="15" t="s">
        <v>89</v>
      </c>
      <c r="I37" s="13" t="s">
        <v>41</v>
      </c>
      <c r="J37" t="s">
        <v>155</v>
      </c>
    </row>
    <row r="38" spans="1:18">
      <c r="B38" s="12"/>
      <c r="C38" s="40"/>
      <c r="D38" s="37"/>
      <c r="E38" s="35"/>
      <c r="H38" s="15"/>
    </row>
    <row r="39" spans="1:18">
      <c r="B39" s="12"/>
      <c r="C39" s="40"/>
      <c r="D39" s="37"/>
      <c r="E39" s="35"/>
      <c r="H39" s="15"/>
    </row>
    <row r="40" spans="1:18">
      <c r="B40" s="12"/>
      <c r="C40" s="40"/>
      <c r="D40" s="37"/>
      <c r="E40" s="35"/>
      <c r="H40" s="15"/>
    </row>
    <row r="41" spans="1:18">
      <c r="B41" s="12"/>
      <c r="C41" s="40"/>
      <c r="D41" s="37"/>
      <c r="E41" s="35"/>
      <c r="H41" s="15"/>
    </row>
    <row r="42" spans="1:18">
      <c r="B42" s="12"/>
      <c r="C42" s="40"/>
      <c r="D42" s="37"/>
      <c r="E42" s="35"/>
      <c r="H42" s="15"/>
    </row>
    <row r="43" spans="1:18">
      <c r="B43" s="12"/>
      <c r="C43" s="40"/>
      <c r="D43" s="37"/>
      <c r="E43" s="35"/>
      <c r="H43" s="15"/>
    </row>
    <row r="44" spans="1:18">
      <c r="B44" s="12"/>
      <c r="C44" s="40"/>
      <c r="D44" s="37"/>
      <c r="E44" s="35"/>
      <c r="H44" s="15"/>
    </row>
    <row r="45" spans="1:18">
      <c r="B45" s="12"/>
      <c r="C45" s="40"/>
      <c r="D45" s="37"/>
      <c r="E45" s="35"/>
      <c r="H45" s="15"/>
    </row>
    <row r="46" spans="1:18">
      <c r="B46" s="12"/>
      <c r="C46" s="40"/>
      <c r="D46" s="37"/>
      <c r="E46" s="35"/>
      <c r="H46" s="15"/>
    </row>
    <row r="47" spans="1:18" ht="25.5">
      <c r="A47" s="3"/>
      <c r="B47" s="48" t="s">
        <v>45</v>
      </c>
      <c r="C47" s="41"/>
      <c r="D47" s="44"/>
      <c r="E47" s="35"/>
      <c r="F47" s="5"/>
      <c r="G47" s="9"/>
      <c r="H47" s="33"/>
      <c r="I47" s="13"/>
      <c r="J47" s="25"/>
      <c r="K47" s="25"/>
      <c r="L47" s="25"/>
      <c r="M47" s="25"/>
      <c r="N47" s="25"/>
      <c r="P47" s="25"/>
      <c r="Q47" s="25"/>
      <c r="R47" s="25"/>
    </row>
    <row r="48" spans="1:18">
      <c r="A48" s="3" t="s">
        <v>38</v>
      </c>
      <c r="B48" s="19" t="str">
        <f>"Hold: " &amp; Table13[[#This Row],[Dette er for hold '# (fx 1-8 eller 1)]] &amp; " Klinisk Kørekort dag 1. Obligatorisk"</f>
        <v>Hold: 1 Klinisk Kørekort dag 1. Obligatorisk</v>
      </c>
      <c r="C48" s="56">
        <f>C19+1</f>
        <v>43131</v>
      </c>
      <c r="D48" s="35">
        <v>0.33333333333333331</v>
      </c>
      <c r="E48" s="35">
        <v>0.54166666666666663</v>
      </c>
      <c r="F48" s="18"/>
      <c r="G48" s="18" t="s">
        <v>42</v>
      </c>
      <c r="H48" s="14"/>
      <c r="I48" s="18">
        <v>1</v>
      </c>
      <c r="J48" s="7"/>
      <c r="K48" s="7"/>
      <c r="L48" s="7"/>
      <c r="M48" s="7"/>
      <c r="N48" s="7"/>
      <c r="P48" s="7"/>
      <c r="Q48" s="7"/>
      <c r="R48" s="7"/>
    </row>
    <row r="49" spans="1:18">
      <c r="A49" s="3" t="s">
        <v>38</v>
      </c>
      <c r="B49" s="19" t="str">
        <f>"Hold: " &amp; Table13[[#This Row],[Dette er for hold '# (fx 1-8 eller 1)]] &amp; " Klinisk Kørekort dag 2. Obligatorisk"</f>
        <v>Hold: 1 Klinisk Kørekort dag 2. Obligatorisk</v>
      </c>
      <c r="C49" s="40">
        <f>C48+5</f>
        <v>43136</v>
      </c>
      <c r="D49" s="35">
        <v>0.33333333333333331</v>
      </c>
      <c r="E49" s="35">
        <v>0.64583333333333337</v>
      </c>
      <c r="F49" s="18"/>
      <c r="G49" s="18"/>
      <c r="H49" s="14" t="s">
        <v>254</v>
      </c>
      <c r="I49" s="18">
        <v>1</v>
      </c>
      <c r="J49" s="7"/>
      <c r="K49" s="7"/>
      <c r="L49" s="7"/>
      <c r="M49" s="7"/>
      <c r="N49" s="7"/>
      <c r="P49" s="7"/>
      <c r="Q49" s="7"/>
      <c r="R49" s="7"/>
    </row>
    <row r="50" spans="1:18">
      <c r="A50" s="3"/>
      <c r="B50" s="19"/>
      <c r="C50" s="40"/>
      <c r="D50" s="35"/>
      <c r="E50" s="35"/>
      <c r="F50" s="18"/>
      <c r="G50" s="18"/>
      <c r="H50" s="14"/>
      <c r="I50" s="18"/>
      <c r="J50" s="7"/>
      <c r="K50" s="7"/>
      <c r="L50" s="7"/>
      <c r="M50" s="7"/>
      <c r="N50" s="7"/>
      <c r="P50" s="7"/>
      <c r="Q50" s="7"/>
      <c r="R50" s="7"/>
    </row>
    <row r="51" spans="1:18">
      <c r="A51" s="3" t="s">
        <v>38</v>
      </c>
      <c r="B51" s="19" t="str">
        <f>"Hold " &amp; Table13[[#This Row],[Dette er for hold '# (fx 1-8 eller 1)]] &amp; ": Forelæsning: lov intro"</f>
        <v>Hold 1: Forelæsning: lov intro</v>
      </c>
      <c r="C51" s="40">
        <f>$C$48+1</f>
        <v>43132</v>
      </c>
      <c r="D51" s="35">
        <v>0.34375</v>
      </c>
      <c r="E51" s="35">
        <v>0.45833333333333331</v>
      </c>
      <c r="F51" s="18"/>
      <c r="G51" s="18"/>
      <c r="H51" s="14" t="s">
        <v>133</v>
      </c>
      <c r="I51" s="7">
        <v>1</v>
      </c>
      <c r="J51" s="7"/>
      <c r="K51" s="7"/>
      <c r="L51" s="7"/>
      <c r="M51" s="7"/>
      <c r="N51" s="7"/>
      <c r="P51" s="7"/>
      <c r="Q51" s="7"/>
      <c r="R51" s="7"/>
    </row>
    <row r="52" spans="1:18">
      <c r="A52" s="3" t="s">
        <v>38</v>
      </c>
      <c r="B52" s="19" t="str">
        <f>"Hold " &amp; Table13[[#This Row],[Dette er for hold '# (fx 1-8 eller 1)]] &amp; ": Forelæsning klinisk mikrobiologi"</f>
        <v>Hold 1: Forelæsning klinisk mikrobiologi</v>
      </c>
      <c r="C52" s="40">
        <f t="shared" ref="C52:C53" si="3">$C$48+1</f>
        <v>43132</v>
      </c>
      <c r="D52" s="35">
        <v>0.46875</v>
      </c>
      <c r="E52" s="35">
        <v>0.5</v>
      </c>
      <c r="F52" s="18"/>
      <c r="G52" s="18"/>
      <c r="H52" s="14" t="s">
        <v>133</v>
      </c>
      <c r="I52" s="18">
        <v>1</v>
      </c>
      <c r="J52" s="7"/>
      <c r="K52" s="7"/>
      <c r="L52" s="7"/>
      <c r="M52" s="7"/>
      <c r="N52" s="7"/>
      <c r="P52" s="7"/>
      <c r="Q52" s="7"/>
      <c r="R52" s="7"/>
    </row>
    <row r="53" spans="1:18">
      <c r="A53" s="3" t="s">
        <v>38</v>
      </c>
      <c r="B53" s="19" t="str">
        <f>"Hold " &amp; Table13[[#This Row],[Dette er for hold '# (fx 1-8 eller 1)]] &amp; ": Forelæsning klinisk biokemi"</f>
        <v>Hold 1: Forelæsning klinisk biokemi</v>
      </c>
      <c r="C53" s="40">
        <f t="shared" si="3"/>
        <v>43132</v>
      </c>
      <c r="D53" s="35">
        <v>0.51041666666666663</v>
      </c>
      <c r="E53" s="35">
        <v>0.54166666666666663</v>
      </c>
      <c r="F53" s="18"/>
      <c r="G53" s="18"/>
      <c r="H53" s="14" t="s">
        <v>133</v>
      </c>
      <c r="I53" s="18">
        <v>1</v>
      </c>
      <c r="J53" s="7"/>
      <c r="K53" s="7"/>
      <c r="L53" s="7"/>
      <c r="M53" s="7"/>
      <c r="N53" s="7"/>
      <c r="P53" s="7"/>
      <c r="Q53" s="7"/>
      <c r="R53" s="7"/>
    </row>
    <row r="54" spans="1:18">
      <c r="A54" s="3"/>
      <c r="B54" s="19"/>
      <c r="C54" s="40"/>
      <c r="D54" s="35"/>
      <c r="E54" s="35"/>
      <c r="F54" s="18"/>
      <c r="G54" s="18"/>
      <c r="H54" s="14"/>
      <c r="I54" s="7"/>
      <c r="J54" s="7"/>
      <c r="K54" s="7"/>
      <c r="L54" s="7"/>
      <c r="M54" s="7"/>
      <c r="N54" s="7"/>
      <c r="P54" s="7"/>
      <c r="Q54" s="7"/>
      <c r="R54" s="7"/>
    </row>
    <row r="55" spans="1:18">
      <c r="A55" s="3" t="s">
        <v>38</v>
      </c>
      <c r="B55" s="19" t="str">
        <f>"Hold " &amp; Table13[[#This Row],[Dette er for hold '# (fx 1-8 eller 1)]] &amp; ": Journalskrivning dag 1"</f>
        <v>Hold 1: Journalskrivning dag 1</v>
      </c>
      <c r="C55" s="40">
        <f>C49+1</f>
        <v>43137</v>
      </c>
      <c r="D55" s="35">
        <v>0.34375</v>
      </c>
      <c r="E55" s="35">
        <v>0.58333333333333337</v>
      </c>
      <c r="F55" s="18"/>
      <c r="G55" s="18"/>
      <c r="H55" s="14" t="s">
        <v>161</v>
      </c>
      <c r="I55" s="7">
        <v>1</v>
      </c>
      <c r="J55" s="7" t="s">
        <v>159</v>
      </c>
      <c r="K55" s="7"/>
      <c r="L55" s="7"/>
      <c r="M55" s="7"/>
      <c r="N55" s="7"/>
      <c r="P55" s="7"/>
      <c r="Q55" s="7"/>
      <c r="R55" s="7"/>
    </row>
    <row r="56" spans="1:18">
      <c r="A56" s="3"/>
      <c r="B56" s="19"/>
      <c r="C56" s="40"/>
      <c r="D56" s="35"/>
      <c r="E56" s="35"/>
      <c r="F56" s="18"/>
      <c r="G56" s="18"/>
      <c r="H56" s="14"/>
      <c r="I56" s="7"/>
      <c r="J56" s="7"/>
      <c r="K56" s="7"/>
      <c r="L56" s="7"/>
      <c r="M56" s="7"/>
      <c r="N56" s="7"/>
      <c r="P56" s="7"/>
      <c r="Q56" s="7"/>
      <c r="R56" s="7"/>
    </row>
    <row r="57" spans="1:18">
      <c r="A57" s="3"/>
      <c r="B57" s="19"/>
      <c r="C57" s="40"/>
      <c r="D57" s="35"/>
      <c r="E57" s="35"/>
      <c r="F57" s="18"/>
      <c r="G57" s="18"/>
      <c r="H57" s="14"/>
      <c r="I57" s="7"/>
      <c r="J57" s="7"/>
      <c r="K57" s="7"/>
      <c r="L57" s="7"/>
      <c r="M57" s="7"/>
      <c r="N57" s="7"/>
      <c r="P57" s="7"/>
      <c r="Q57" s="7"/>
      <c r="R57" s="7"/>
    </row>
    <row r="58" spans="1:18" ht="25.5">
      <c r="A58" s="3"/>
      <c r="B58" s="48" t="s">
        <v>46</v>
      </c>
      <c r="C58" s="40"/>
      <c r="D58" s="35"/>
      <c r="E58" s="35"/>
      <c r="F58" s="18"/>
      <c r="G58" s="18"/>
      <c r="H58" s="14"/>
      <c r="I58" s="7"/>
      <c r="J58" s="7"/>
      <c r="K58" s="7"/>
      <c r="L58" s="7"/>
      <c r="M58" s="7"/>
      <c r="N58" s="7"/>
      <c r="P58" s="7"/>
      <c r="Q58" s="7"/>
      <c r="R58" s="7"/>
    </row>
    <row r="59" spans="1:18">
      <c r="A59" s="3" t="s">
        <v>38</v>
      </c>
      <c r="B59" s="19" t="str">
        <f>"Hold: " &amp; Table13[[#This Row],[Dette er for hold '# (fx 1-8 eller 1)]] &amp; " Klinisk Kørekort dag 1. Obligatorisk"</f>
        <v>Hold: 2 Klinisk Kørekort dag 1. Obligatorisk</v>
      </c>
      <c r="C59" s="56">
        <f>C48+1</f>
        <v>43132</v>
      </c>
      <c r="D59" s="35">
        <v>0.33333333333333331</v>
      </c>
      <c r="E59" s="35">
        <v>0.54166666666666663</v>
      </c>
      <c r="F59" s="18"/>
      <c r="G59" s="18" t="s">
        <v>42</v>
      </c>
      <c r="H59" s="14"/>
      <c r="I59" s="18">
        <v>2</v>
      </c>
      <c r="J59" s="7"/>
      <c r="K59" s="7"/>
      <c r="L59" s="7"/>
      <c r="M59" s="7"/>
      <c r="N59" s="7"/>
      <c r="P59" s="7"/>
      <c r="Q59" s="7"/>
      <c r="R59" s="7"/>
    </row>
    <row r="60" spans="1:18">
      <c r="A60" s="3" t="s">
        <v>38</v>
      </c>
      <c r="B60" s="19" t="str">
        <f>"Hold: " &amp; Table13[[#This Row],[Dette er for hold '# (fx 1-8 eller 1)]] &amp; " Klinisk Kørekort dag 2. Obligatorisk"</f>
        <v>Hold: 2 Klinisk Kørekort dag 2. Obligatorisk</v>
      </c>
      <c r="C60" s="40">
        <f>C67+1</f>
        <v>43137</v>
      </c>
      <c r="D60" s="35">
        <v>0.33333333333333331</v>
      </c>
      <c r="E60" s="35">
        <v>0.64583333333333337</v>
      </c>
      <c r="F60" s="18"/>
      <c r="G60" s="18"/>
      <c r="H60" s="14" t="s">
        <v>254</v>
      </c>
      <c r="I60" s="18">
        <v>2</v>
      </c>
      <c r="J60" s="7"/>
      <c r="K60" s="7"/>
      <c r="L60" s="7"/>
      <c r="M60" s="7"/>
      <c r="N60" s="7"/>
      <c r="P60" s="7"/>
      <c r="Q60" s="7"/>
      <c r="R60" s="7"/>
    </row>
    <row r="61" spans="1:18">
      <c r="A61" s="3"/>
      <c r="B61" s="19"/>
      <c r="C61" s="42"/>
      <c r="D61" s="36"/>
      <c r="E61" s="36"/>
      <c r="F61" s="18"/>
      <c r="G61" s="18"/>
      <c r="H61" s="14"/>
      <c r="I61" s="18"/>
      <c r="J61" s="7"/>
      <c r="K61" s="7"/>
      <c r="L61" s="7"/>
      <c r="M61" s="7"/>
      <c r="N61" s="7"/>
      <c r="P61" s="7"/>
      <c r="Q61" s="7"/>
      <c r="R61" s="7"/>
    </row>
    <row r="62" spans="1:18">
      <c r="A62" s="3" t="s">
        <v>38</v>
      </c>
      <c r="B62" s="19" t="str">
        <f>"Hold " &amp; Table13[[#This Row],[Dette er for hold '# (fx 1-8 eller 1)]] &amp; ": Forelæsning: lov intro"</f>
        <v>Hold 2: Forelæsning: lov intro</v>
      </c>
      <c r="C62" s="42">
        <f>$C$60+1</f>
        <v>43138</v>
      </c>
      <c r="D62" s="36">
        <v>0.34375</v>
      </c>
      <c r="E62" s="36">
        <v>0.45833333333333331</v>
      </c>
      <c r="F62" s="18"/>
      <c r="G62" s="18"/>
      <c r="H62" s="14" t="s">
        <v>133</v>
      </c>
      <c r="I62" s="7">
        <v>2</v>
      </c>
      <c r="J62" s="7"/>
      <c r="K62" s="7"/>
      <c r="L62" s="7"/>
      <c r="M62" s="7"/>
      <c r="N62" s="7"/>
      <c r="P62" s="7"/>
      <c r="Q62" s="7"/>
      <c r="R62" s="7"/>
    </row>
    <row r="63" spans="1:18">
      <c r="A63" s="3" t="s">
        <v>38</v>
      </c>
      <c r="B63" s="19" t="str">
        <f>"Hold " &amp; Table13[[#This Row],[Dette er for hold '# (fx 1-8 eller 1)]] &amp; ": Forelæsning klinisk mikrobiologi"</f>
        <v>Hold 2: Forelæsning klinisk mikrobiologi</v>
      </c>
      <c r="C63" s="42">
        <f t="shared" ref="C63:C64" si="4">$C$60+1</f>
        <v>43138</v>
      </c>
      <c r="D63" s="36">
        <v>0.46875</v>
      </c>
      <c r="E63" s="36">
        <v>0.5</v>
      </c>
      <c r="F63" s="18"/>
      <c r="G63" s="18"/>
      <c r="H63" s="14" t="s">
        <v>133</v>
      </c>
      <c r="I63" s="18">
        <v>2</v>
      </c>
      <c r="J63" s="7"/>
      <c r="K63" s="7"/>
      <c r="L63" s="7"/>
      <c r="M63" s="7"/>
      <c r="N63" s="7"/>
      <c r="P63" s="7"/>
      <c r="Q63" s="7"/>
      <c r="R63" s="7"/>
    </row>
    <row r="64" spans="1:18">
      <c r="A64" s="3" t="s">
        <v>38</v>
      </c>
      <c r="B64" s="19" t="str">
        <f>"Hold " &amp; Table13[[#This Row],[Dette er for hold '# (fx 1-8 eller 1)]] &amp; ": Forelæsning klinisk biokemi"</f>
        <v>Hold 2: Forelæsning klinisk biokemi</v>
      </c>
      <c r="C64" s="42">
        <f t="shared" si="4"/>
        <v>43138</v>
      </c>
      <c r="D64" s="36">
        <v>0.51041666666666663</v>
      </c>
      <c r="E64" s="36">
        <v>0.54166666666666663</v>
      </c>
      <c r="F64" s="18"/>
      <c r="G64" s="18"/>
      <c r="H64" s="14" t="s">
        <v>133</v>
      </c>
      <c r="I64" s="18">
        <v>2</v>
      </c>
      <c r="J64" s="7"/>
      <c r="K64" s="7"/>
      <c r="L64" s="7"/>
      <c r="M64" s="7"/>
      <c r="N64" s="7"/>
      <c r="P64" s="7"/>
      <c r="Q64" s="7"/>
      <c r="R64" s="7"/>
    </row>
    <row r="65" spans="1:18">
      <c r="A65" s="3"/>
      <c r="B65" s="19"/>
      <c r="C65" s="42"/>
      <c r="D65" s="36"/>
      <c r="E65" s="36"/>
      <c r="F65" s="18"/>
      <c r="G65" s="18"/>
      <c r="H65" s="15"/>
      <c r="I65" s="7"/>
      <c r="J65" s="7"/>
      <c r="K65" s="7"/>
      <c r="L65" s="7"/>
      <c r="M65" s="7"/>
      <c r="N65" s="7"/>
      <c r="P65" s="7"/>
      <c r="Q65" s="7"/>
      <c r="R65" s="7"/>
    </row>
    <row r="66" spans="1:18">
      <c r="A66" s="3" t="s">
        <v>38</v>
      </c>
      <c r="B66" s="19" t="str">
        <f>"Hold " &amp; Table13[[#This Row],[Dette er for hold '# (fx 1-8 eller 1)]] &amp; ": Journalskrivning dag 1"</f>
        <v>Hold 2: Journalskrivning dag 1</v>
      </c>
      <c r="C66" s="42">
        <f>C59+1</f>
        <v>43133</v>
      </c>
      <c r="D66" s="36">
        <v>0.34375</v>
      </c>
      <c r="E66" s="36">
        <v>0.58333333333333337</v>
      </c>
      <c r="F66" s="18"/>
      <c r="G66" s="18"/>
      <c r="H66" s="14" t="s">
        <v>161</v>
      </c>
      <c r="I66" s="7">
        <v>2</v>
      </c>
      <c r="J66" s="7" t="s">
        <v>145</v>
      </c>
      <c r="K66" s="7"/>
      <c r="L66" s="7"/>
      <c r="M66" s="7"/>
      <c r="N66" s="7"/>
      <c r="P66" s="7"/>
      <c r="Q66" s="7"/>
      <c r="R66" s="7"/>
    </row>
    <row r="67" spans="1:18">
      <c r="A67" s="3"/>
      <c r="B67" s="19" t="str">
        <f>"Hold " &amp; Table13[[#This Row],[Dette er for hold '# (fx 1-8 eller 1)]] &amp; ": Journalskrivning dag 2 / EPJ"</f>
        <v>Hold 2: Journalskrivning dag 2 / EPJ</v>
      </c>
      <c r="C67" s="42">
        <f>C66+3</f>
        <v>43136</v>
      </c>
      <c r="D67" s="36">
        <v>0.34375</v>
      </c>
      <c r="E67" s="36">
        <v>0.61458333333333337</v>
      </c>
      <c r="F67" s="18"/>
      <c r="G67" s="18" t="s">
        <v>217</v>
      </c>
      <c r="H67" s="14" t="s">
        <v>216</v>
      </c>
      <c r="I67" s="7">
        <v>2</v>
      </c>
      <c r="J67" s="7" t="s">
        <v>145</v>
      </c>
      <c r="K67" s="7"/>
      <c r="L67" s="7"/>
      <c r="M67" s="7"/>
      <c r="N67" s="7"/>
      <c r="P67" s="7"/>
      <c r="Q67" s="7"/>
      <c r="R67" s="7"/>
    </row>
    <row r="68" spans="1:18">
      <c r="A68" s="3"/>
      <c r="B68" s="19"/>
      <c r="C68" s="42"/>
      <c r="D68" s="36"/>
      <c r="E68" s="36"/>
      <c r="F68" s="18"/>
      <c r="G68" s="18"/>
      <c r="H68" s="14"/>
      <c r="I68" s="18"/>
      <c r="J68" s="7"/>
      <c r="K68" s="7"/>
      <c r="L68" s="7"/>
      <c r="M68" s="7"/>
      <c r="N68" s="7"/>
      <c r="P68" s="7"/>
      <c r="Q68" s="7"/>
      <c r="R68" s="7"/>
    </row>
    <row r="69" spans="1:18">
      <c r="A69" s="3"/>
      <c r="B69" s="19"/>
      <c r="C69" s="42"/>
      <c r="D69" s="36"/>
      <c r="E69" s="36"/>
      <c r="F69" s="18"/>
      <c r="G69" s="18"/>
      <c r="H69" s="14"/>
      <c r="I69" s="18"/>
      <c r="J69" s="7"/>
      <c r="K69" s="7"/>
      <c r="L69" s="7"/>
      <c r="M69" s="7"/>
      <c r="N69" s="7"/>
      <c r="P69" s="7"/>
      <c r="Q69" s="7"/>
      <c r="R69" s="7"/>
    </row>
    <row r="70" spans="1:18">
      <c r="A70" s="3"/>
      <c r="B70" s="19"/>
      <c r="C70" s="42"/>
      <c r="D70" s="36"/>
      <c r="E70" s="36"/>
      <c r="F70" s="18"/>
      <c r="G70" s="18"/>
      <c r="H70" s="14"/>
      <c r="I70" s="7"/>
      <c r="J70" s="7"/>
      <c r="K70" s="7"/>
      <c r="L70" s="7"/>
      <c r="M70" s="7"/>
      <c r="N70" s="7"/>
      <c r="P70" s="7"/>
      <c r="Q70" s="7"/>
      <c r="R70" s="7"/>
    </row>
    <row r="71" spans="1:18">
      <c r="A71" s="3"/>
      <c r="B71" s="19"/>
      <c r="C71" s="40"/>
      <c r="D71" s="35"/>
      <c r="E71" s="35"/>
      <c r="F71" s="18"/>
      <c r="G71" s="18"/>
      <c r="H71" s="14"/>
      <c r="I71" s="7"/>
      <c r="J71" s="7"/>
      <c r="K71" s="7"/>
      <c r="L71" s="7"/>
      <c r="M71" s="7"/>
      <c r="N71" s="7"/>
      <c r="P71" s="7"/>
      <c r="Q71" s="7"/>
      <c r="R71" s="7"/>
    </row>
    <row r="72" spans="1:18">
      <c r="A72" s="3"/>
      <c r="B72" s="19"/>
      <c r="C72" s="42"/>
      <c r="D72" s="36"/>
      <c r="E72" s="36"/>
      <c r="F72" s="18"/>
      <c r="G72" s="18"/>
      <c r="H72" s="14"/>
      <c r="I72" s="7"/>
      <c r="J72" s="7"/>
      <c r="K72" s="7"/>
      <c r="L72" s="7"/>
      <c r="M72" s="7"/>
      <c r="N72" s="7"/>
      <c r="P72" s="7"/>
      <c r="Q72" s="7"/>
      <c r="R72" s="7"/>
    </row>
    <row r="73" spans="1:18" ht="25.5">
      <c r="A73" s="3"/>
      <c r="B73" s="47" t="s">
        <v>47</v>
      </c>
      <c r="C73" s="42"/>
      <c r="D73" s="36"/>
      <c r="E73" s="36"/>
      <c r="F73" s="18"/>
      <c r="G73" s="18"/>
      <c r="H73" s="14"/>
      <c r="I73" s="7"/>
      <c r="J73" s="7"/>
      <c r="K73" s="7"/>
      <c r="L73" s="7"/>
      <c r="M73" s="7"/>
      <c r="N73" s="7"/>
      <c r="P73" s="7"/>
      <c r="Q73" s="7"/>
      <c r="R73" s="7"/>
    </row>
    <row r="74" spans="1:18">
      <c r="A74" s="3" t="s">
        <v>38</v>
      </c>
      <c r="B74" s="19" t="str">
        <f>"Hold: " &amp; Table13[[#This Row],[Dette er for hold '# (fx 1-8 eller 1)]] &amp; " Klinisk Kørekort dag 1. Obligatorisk"</f>
        <v>Hold: 3 Klinisk Kørekort dag 1. Obligatorisk</v>
      </c>
      <c r="C74" s="42">
        <f>C82+1</f>
        <v>43133</v>
      </c>
      <c r="D74" s="36">
        <v>0.33333333333333331</v>
      </c>
      <c r="E74" s="36">
        <v>0.54166666666666663</v>
      </c>
      <c r="F74" s="18"/>
      <c r="G74" s="18" t="s">
        <v>42</v>
      </c>
      <c r="H74" s="14"/>
      <c r="I74" s="18">
        <v>3</v>
      </c>
      <c r="J74" s="7"/>
      <c r="K74" s="7"/>
      <c r="L74" s="7"/>
      <c r="M74" s="7"/>
      <c r="N74" s="7"/>
      <c r="P74" s="7"/>
      <c r="Q74" s="7"/>
      <c r="R74" s="7"/>
    </row>
    <row r="75" spans="1:18">
      <c r="A75" s="3" t="s">
        <v>38</v>
      </c>
      <c r="B75" s="19" t="str">
        <f>"Hold: " &amp; Table13[[#This Row],[Dette er for hold '# (fx 1-8 eller 1)]] &amp; " Klinisk Kørekort dag 2. Obligatorisk"</f>
        <v>Hold: 3 Klinisk Kørekort dag 2. Obligatorisk</v>
      </c>
      <c r="C75" s="42">
        <f>C77+1</f>
        <v>43138</v>
      </c>
      <c r="D75" s="36">
        <v>0.33333333333333331</v>
      </c>
      <c r="E75" s="36">
        <v>0.64583333333333337</v>
      </c>
      <c r="F75" s="18"/>
      <c r="G75" s="18"/>
      <c r="H75" s="14" t="s">
        <v>254</v>
      </c>
      <c r="I75" s="18">
        <v>3</v>
      </c>
      <c r="J75" s="7"/>
      <c r="K75" s="7"/>
      <c r="L75" s="7"/>
      <c r="M75" s="7"/>
      <c r="N75" s="7"/>
      <c r="P75" s="7"/>
      <c r="Q75" s="7"/>
      <c r="R75" s="7"/>
    </row>
    <row r="76" spans="1:18">
      <c r="A76" s="3"/>
      <c r="B76" s="19"/>
      <c r="C76" s="42"/>
      <c r="D76" s="36"/>
      <c r="E76" s="36"/>
      <c r="F76" s="18"/>
      <c r="G76" s="18"/>
      <c r="H76" s="14"/>
      <c r="I76" s="18"/>
      <c r="J76" s="7"/>
      <c r="K76" s="7"/>
      <c r="L76" s="7"/>
      <c r="M76" s="7"/>
      <c r="N76" s="7"/>
      <c r="P76" s="7"/>
      <c r="Q76" s="7"/>
      <c r="R76" s="7"/>
    </row>
    <row r="77" spans="1:18">
      <c r="A77" s="3" t="s">
        <v>38</v>
      </c>
      <c r="B77" s="19" t="str">
        <f>"Hold " &amp; Table13[[#This Row],[Dette er for hold '# (fx 1-8 eller 1)]] &amp; ": Forelæsning: lov intro"</f>
        <v>Hold 3: Forelæsning: lov intro</v>
      </c>
      <c r="C77" s="42">
        <f>C74+4</f>
        <v>43137</v>
      </c>
      <c r="D77" s="36">
        <v>0.34375</v>
      </c>
      <c r="E77" s="36">
        <v>0.45833333333333331</v>
      </c>
      <c r="F77" s="18"/>
      <c r="G77" s="18"/>
      <c r="H77" s="14" t="s">
        <v>133</v>
      </c>
      <c r="I77" s="7">
        <v>3</v>
      </c>
      <c r="J77" s="7"/>
      <c r="K77" s="7"/>
      <c r="L77" s="7"/>
      <c r="M77" s="7"/>
      <c r="N77" s="7"/>
      <c r="P77" s="7"/>
      <c r="Q77" s="7"/>
      <c r="R77" s="7"/>
    </row>
    <row r="78" spans="1:18">
      <c r="A78" s="3" t="s">
        <v>38</v>
      </c>
      <c r="B78" s="19" t="str">
        <f>"Hold " &amp; Table13[[#This Row],[Dette er for hold '# (fx 1-8 eller 1)]] &amp; ": Forelæsning klinisk mikrobiologi"</f>
        <v>Hold 3: Forelæsning klinisk mikrobiologi</v>
      </c>
      <c r="C78" s="42">
        <f>C77</f>
        <v>43137</v>
      </c>
      <c r="D78" s="36">
        <v>0.46875</v>
      </c>
      <c r="E78" s="36">
        <v>0.5</v>
      </c>
      <c r="F78" s="18"/>
      <c r="G78" s="18"/>
      <c r="H78" s="14" t="s">
        <v>133</v>
      </c>
      <c r="I78" s="18">
        <v>3</v>
      </c>
      <c r="J78" s="7"/>
      <c r="K78" s="7"/>
      <c r="L78" s="7"/>
      <c r="M78" s="7"/>
      <c r="N78" s="7"/>
      <c r="P78" s="7"/>
      <c r="Q78" s="7"/>
      <c r="R78" s="7"/>
    </row>
    <row r="79" spans="1:18">
      <c r="A79" s="3" t="s">
        <v>38</v>
      </c>
      <c r="B79" s="19" t="str">
        <f>"Hold " &amp; Table13[[#This Row],[Dette er for hold '# (fx 1-8 eller 1)]] &amp; ": Forelæsning klinisk biokemi"</f>
        <v>Hold 3: Forelæsning klinisk biokemi</v>
      </c>
      <c r="C79" s="42">
        <f>C78</f>
        <v>43137</v>
      </c>
      <c r="D79" s="36">
        <v>0.51041666666666663</v>
      </c>
      <c r="E79" s="36">
        <v>0.54166666666666663</v>
      </c>
      <c r="F79" s="18"/>
      <c r="G79" s="18"/>
      <c r="H79" s="14" t="s">
        <v>133</v>
      </c>
      <c r="I79" s="18">
        <v>3</v>
      </c>
      <c r="J79" s="7"/>
      <c r="K79" s="7"/>
      <c r="L79" s="7"/>
      <c r="M79" s="7"/>
      <c r="N79" s="7"/>
      <c r="P79" s="7"/>
      <c r="Q79" s="7"/>
      <c r="R79" s="7"/>
    </row>
    <row r="80" spans="1:18">
      <c r="A80" s="3"/>
      <c r="B80" s="19"/>
      <c r="C80" s="42"/>
      <c r="D80" s="36"/>
      <c r="E80" s="36"/>
      <c r="F80" s="18"/>
      <c r="G80" s="18"/>
      <c r="H80" s="15"/>
      <c r="I80" s="7"/>
      <c r="J80" s="18"/>
      <c r="K80" s="18"/>
      <c r="L80" s="18"/>
      <c r="M80" s="18"/>
      <c r="N80" s="18"/>
      <c r="P80" s="18"/>
      <c r="Q80" s="18"/>
      <c r="R80" s="18"/>
    </row>
    <row r="81" spans="1:18">
      <c r="A81" s="3" t="s">
        <v>38</v>
      </c>
      <c r="B81" s="19" t="str">
        <f>"Hold " &amp; Table13[[#This Row],[Dette er for hold '# (fx 1-8 eller 1)]] &amp; ": Journalskrivning dag 1"</f>
        <v>Hold 3: Journalskrivning dag 1</v>
      </c>
      <c r="C81" s="42">
        <f>C48</f>
        <v>43131</v>
      </c>
      <c r="D81" s="36">
        <v>0.38541666666666669</v>
      </c>
      <c r="E81" s="36">
        <v>0.58333333333333337</v>
      </c>
      <c r="F81" s="18"/>
      <c r="G81" s="18"/>
      <c r="H81" s="14" t="s">
        <v>161</v>
      </c>
      <c r="I81" s="7">
        <v>3</v>
      </c>
      <c r="J81" s="7" t="s">
        <v>160</v>
      </c>
      <c r="K81" s="7"/>
      <c r="L81" s="7"/>
      <c r="M81" s="7"/>
      <c r="N81" s="7"/>
      <c r="P81" s="7"/>
      <c r="Q81" s="7"/>
      <c r="R81" s="7"/>
    </row>
    <row r="82" spans="1:18">
      <c r="A82" s="3"/>
      <c r="B82" s="19" t="str">
        <f>"Hold " &amp; Table13[[#This Row],[Dette er for hold '# (fx 1-8 eller 1)]] &amp; ": Journalskrivning dag 2 / EPJ"</f>
        <v>Hold 3: Journalskrivning dag 2 / EPJ</v>
      </c>
      <c r="C82" s="42">
        <f>C81+1</f>
        <v>43132</v>
      </c>
      <c r="D82" s="36">
        <v>0.34375</v>
      </c>
      <c r="E82" s="36">
        <v>0.61458333333333337</v>
      </c>
      <c r="F82" s="18"/>
      <c r="G82" s="18" t="s">
        <v>43</v>
      </c>
      <c r="H82" s="14" t="s">
        <v>44</v>
      </c>
      <c r="I82" s="7">
        <v>3</v>
      </c>
      <c r="J82" s="7" t="s">
        <v>159</v>
      </c>
      <c r="K82" s="7"/>
      <c r="L82" s="7"/>
      <c r="M82" s="7"/>
      <c r="N82" s="7"/>
      <c r="P82" s="7"/>
      <c r="Q82" s="7"/>
      <c r="R82" s="7"/>
    </row>
    <row r="83" spans="1:18">
      <c r="A83" s="3"/>
      <c r="B83" s="19"/>
      <c r="C83" s="42"/>
      <c r="D83" s="36"/>
      <c r="E83" s="36"/>
      <c r="F83" s="18"/>
      <c r="G83" s="18"/>
      <c r="H83" s="14"/>
      <c r="I83" s="18"/>
      <c r="J83" s="7"/>
      <c r="K83" s="7"/>
      <c r="L83" s="7"/>
      <c r="M83" s="7"/>
      <c r="N83" s="7"/>
      <c r="P83" s="7"/>
      <c r="Q83" s="7"/>
      <c r="R83" s="7"/>
    </row>
    <row r="84" spans="1:18">
      <c r="A84" s="3"/>
      <c r="B84" s="19"/>
      <c r="C84" s="42"/>
      <c r="D84" s="36"/>
      <c r="E84" s="36"/>
      <c r="F84" s="18"/>
      <c r="G84" s="18"/>
      <c r="H84" s="14"/>
      <c r="I84" s="18"/>
      <c r="J84" s="7"/>
      <c r="K84" s="7"/>
      <c r="L84" s="7"/>
      <c r="M84" s="7"/>
      <c r="N84" s="7"/>
      <c r="P84" s="7"/>
      <c r="Q84" s="7"/>
      <c r="R84" s="7"/>
    </row>
    <row r="85" spans="1:18">
      <c r="A85" s="3"/>
      <c r="B85" s="19"/>
      <c r="C85" s="42"/>
      <c r="D85" s="36"/>
      <c r="E85" s="36"/>
      <c r="F85" s="18"/>
      <c r="G85" s="18"/>
      <c r="H85" s="14"/>
      <c r="I85" s="7"/>
      <c r="J85" s="7"/>
      <c r="K85" s="7"/>
      <c r="L85" s="7"/>
      <c r="M85" s="7"/>
      <c r="N85" s="7"/>
      <c r="P85" s="7"/>
      <c r="Q85" s="7"/>
      <c r="R85" s="7"/>
    </row>
    <row r="86" spans="1:18">
      <c r="A86" s="3"/>
      <c r="B86" s="12"/>
      <c r="C86" s="21"/>
      <c r="D86" s="8"/>
      <c r="E86" s="36"/>
      <c r="F86" s="7"/>
      <c r="G86" s="7"/>
      <c r="H86" s="14"/>
      <c r="I86" s="7"/>
      <c r="J86" s="18"/>
      <c r="K86" s="18"/>
      <c r="L86" s="18"/>
      <c r="M86" s="18"/>
      <c r="N86" s="18"/>
      <c r="P86" s="18"/>
      <c r="Q86" s="18"/>
      <c r="R86" s="18"/>
    </row>
    <row r="87" spans="1:18">
      <c r="A87" s="3"/>
      <c r="C87" s="42"/>
      <c r="D87" s="36"/>
      <c r="E87" s="36"/>
      <c r="F87" s="18"/>
      <c r="G87" s="18"/>
      <c r="H87" s="14"/>
      <c r="I87" s="7"/>
      <c r="J87" s="7"/>
      <c r="K87" s="7"/>
      <c r="L87" s="7"/>
      <c r="M87" s="7"/>
      <c r="N87" s="7"/>
      <c r="P87" s="7"/>
      <c r="Q87" s="7"/>
      <c r="R87" s="7"/>
    </row>
    <row r="88" spans="1:18">
      <c r="A88" s="3"/>
      <c r="B88" s="19"/>
      <c r="C88" s="42"/>
      <c r="D88" s="36"/>
      <c r="E88" s="36"/>
      <c r="F88" s="18"/>
      <c r="G88" s="18"/>
      <c r="H88" s="14"/>
      <c r="I88" s="18"/>
      <c r="J88" s="7"/>
      <c r="K88" s="7"/>
      <c r="L88" s="7"/>
      <c r="M88" s="7"/>
      <c r="N88" s="7"/>
      <c r="P88" s="7"/>
      <c r="Q88" s="7"/>
      <c r="R88" s="7"/>
    </row>
    <row r="89" spans="1:18">
      <c r="A89" s="3"/>
      <c r="B89" s="19"/>
      <c r="C89" s="42"/>
      <c r="D89" s="36"/>
      <c r="E89" s="36"/>
      <c r="F89" s="18"/>
      <c r="G89" s="18"/>
      <c r="H89" s="14"/>
      <c r="I89" s="18"/>
      <c r="J89" s="7"/>
      <c r="K89" s="7"/>
      <c r="L89" s="7"/>
      <c r="M89" s="7"/>
      <c r="N89" s="7"/>
      <c r="P89" s="7"/>
      <c r="Q89" s="7"/>
      <c r="R89" s="7"/>
    </row>
    <row r="90" spans="1:18">
      <c r="A90" s="3"/>
      <c r="B90" s="19"/>
      <c r="C90" s="42"/>
      <c r="D90" s="36"/>
      <c r="E90" s="36"/>
      <c r="F90" s="18"/>
      <c r="G90" s="18"/>
      <c r="H90" s="14"/>
      <c r="I90" s="18"/>
      <c r="J90" s="7"/>
      <c r="K90" s="7"/>
      <c r="L90" s="7"/>
      <c r="M90" s="7"/>
      <c r="N90" s="7"/>
      <c r="P90" s="7"/>
      <c r="Q90" s="7"/>
      <c r="R90" s="7"/>
    </row>
    <row r="91" spans="1:18">
      <c r="A91" s="3"/>
      <c r="B91" s="19"/>
      <c r="C91" s="42"/>
      <c r="D91" s="36"/>
      <c r="E91" s="36"/>
      <c r="F91" s="18"/>
      <c r="G91" s="18"/>
      <c r="H91" s="14"/>
      <c r="I91" s="7"/>
      <c r="J91" s="7"/>
      <c r="K91" s="7"/>
      <c r="L91" s="7"/>
      <c r="M91" s="7"/>
      <c r="N91" s="7"/>
      <c r="P91" s="7"/>
      <c r="Q91" s="7"/>
      <c r="R91" s="7"/>
    </row>
    <row r="92" spans="1:18">
      <c r="A92" s="3"/>
      <c r="B92" s="19"/>
      <c r="C92" s="42"/>
      <c r="D92" s="36"/>
      <c r="E92" s="36"/>
      <c r="F92" s="18"/>
      <c r="G92" s="18"/>
      <c r="H92" s="14"/>
      <c r="I92" s="18"/>
      <c r="J92" s="7"/>
      <c r="K92" s="7"/>
      <c r="L92" s="7"/>
      <c r="M92" s="7"/>
      <c r="N92" s="7"/>
      <c r="P92" s="7"/>
      <c r="Q92" s="7"/>
      <c r="R92" s="7"/>
    </row>
    <row r="93" spans="1:18">
      <c r="A93" s="3"/>
      <c r="B93" s="19"/>
      <c r="C93" s="42"/>
      <c r="D93" s="36"/>
      <c r="E93" s="36"/>
      <c r="F93" s="18"/>
      <c r="G93" s="18"/>
      <c r="H93" s="14"/>
      <c r="I93" s="18"/>
      <c r="J93" s="7"/>
      <c r="K93" s="7"/>
      <c r="L93" s="7"/>
      <c r="M93" s="7"/>
      <c r="N93" s="7"/>
      <c r="P93" s="7"/>
      <c r="Q93" s="7"/>
      <c r="R93" s="7"/>
    </row>
    <row r="94" spans="1:18">
      <c r="A94" s="3"/>
      <c r="B94" s="19"/>
      <c r="C94" s="42"/>
      <c r="D94" s="36"/>
      <c r="E94" s="36"/>
      <c r="F94" s="18"/>
      <c r="G94" s="18"/>
      <c r="H94" s="14"/>
      <c r="I94" s="7"/>
      <c r="J94" s="7"/>
      <c r="K94" s="7"/>
      <c r="L94" s="7"/>
      <c r="M94" s="7"/>
      <c r="N94" s="7"/>
      <c r="P94" s="7"/>
      <c r="Q94" s="7"/>
      <c r="R94" s="7"/>
    </row>
    <row r="95" spans="1:18">
      <c r="A95" s="7"/>
      <c r="B95" s="12"/>
      <c r="C95" s="41"/>
      <c r="D95" s="37"/>
      <c r="E95" s="36"/>
      <c r="F95" s="7"/>
      <c r="G95" s="7"/>
      <c r="H95" s="14"/>
      <c r="I95" s="7"/>
      <c r="J95" s="18"/>
      <c r="K95" s="18"/>
      <c r="L95" s="18"/>
      <c r="M95" s="18"/>
      <c r="N95" s="18"/>
      <c r="P95" s="18"/>
      <c r="Q95" s="18"/>
      <c r="R95" s="18"/>
    </row>
    <row r="96" spans="1:18">
      <c r="A96" s="3"/>
      <c r="C96" s="42"/>
      <c r="D96" s="36"/>
      <c r="E96" s="36"/>
      <c r="F96" s="18"/>
      <c r="G96" s="18"/>
      <c r="H96" s="14"/>
      <c r="I96" s="7"/>
      <c r="J96" s="7"/>
      <c r="K96" s="7"/>
      <c r="L96" s="7"/>
      <c r="M96" s="7"/>
      <c r="N96" s="7"/>
      <c r="P96" s="7"/>
      <c r="Q96" s="7"/>
      <c r="R96" s="7"/>
    </row>
    <row r="97" spans="1:18">
      <c r="A97" s="3"/>
      <c r="B97" s="19"/>
      <c r="C97" s="42"/>
      <c r="D97" s="36"/>
      <c r="E97" s="36"/>
      <c r="F97" s="18"/>
      <c r="G97" s="18"/>
      <c r="H97" s="14"/>
      <c r="I97" s="18"/>
      <c r="J97" s="7"/>
      <c r="K97" s="7"/>
      <c r="L97" s="7"/>
      <c r="M97" s="7"/>
      <c r="N97" s="7"/>
      <c r="P97" s="7"/>
      <c r="Q97" s="7"/>
      <c r="R97" s="7"/>
    </row>
    <row r="98" spans="1:18">
      <c r="A98" s="3"/>
      <c r="B98" s="19"/>
      <c r="C98" s="42"/>
      <c r="D98" s="36"/>
      <c r="E98" s="36"/>
      <c r="F98" s="18"/>
      <c r="G98" s="18"/>
      <c r="H98" s="14"/>
      <c r="I98" s="18"/>
      <c r="J98" s="7"/>
      <c r="K98" s="7"/>
      <c r="L98" s="7"/>
      <c r="M98" s="7"/>
      <c r="N98" s="7"/>
      <c r="P98" s="7"/>
      <c r="Q98" s="7"/>
      <c r="R98" s="7"/>
    </row>
    <row r="99" spans="1:18">
      <c r="A99" s="3"/>
      <c r="B99" s="19"/>
      <c r="C99" s="42"/>
      <c r="D99" s="36"/>
      <c r="E99" s="36"/>
      <c r="F99" s="18"/>
      <c r="G99" s="18"/>
      <c r="H99" s="14"/>
      <c r="I99" s="18"/>
      <c r="J99" s="7"/>
      <c r="K99" s="7"/>
      <c r="L99" s="7"/>
      <c r="M99" s="7"/>
      <c r="N99" s="7"/>
      <c r="P99" s="7"/>
      <c r="Q99" s="7"/>
      <c r="R99" s="7"/>
    </row>
    <row r="100" spans="1:18">
      <c r="A100" s="7"/>
      <c r="B100" s="12"/>
      <c r="C100" s="41"/>
      <c r="D100" s="37"/>
      <c r="E100" s="36"/>
      <c r="F100" s="7"/>
      <c r="G100" s="7"/>
      <c r="H100" s="14"/>
      <c r="I100" s="7"/>
      <c r="J100" s="18"/>
      <c r="K100" s="18"/>
      <c r="L100" s="18"/>
      <c r="M100" s="18"/>
      <c r="N100" s="18"/>
      <c r="P100" s="18"/>
      <c r="Q100" s="18"/>
      <c r="R100" s="18"/>
    </row>
    <row r="101" spans="1:18">
      <c r="A101" s="3"/>
      <c r="C101" s="42"/>
      <c r="D101" s="36"/>
      <c r="E101" s="36"/>
      <c r="F101" s="18"/>
      <c r="G101" s="18"/>
      <c r="H101" s="14"/>
      <c r="I101" s="7"/>
      <c r="J101" s="7"/>
      <c r="K101" s="7"/>
      <c r="L101" s="7"/>
      <c r="M101" s="7"/>
      <c r="N101" s="7"/>
      <c r="P101" s="7"/>
      <c r="Q101" s="7"/>
      <c r="R101" s="7"/>
    </row>
    <row r="102" spans="1:18">
      <c r="A102" s="3"/>
      <c r="B102" s="19"/>
      <c r="C102" s="42"/>
      <c r="D102" s="36"/>
      <c r="E102" s="36"/>
      <c r="F102" s="18"/>
      <c r="G102" s="18"/>
      <c r="H102" s="14"/>
      <c r="I102" s="18"/>
      <c r="J102" s="7"/>
      <c r="K102" s="7"/>
      <c r="L102" s="7"/>
      <c r="M102" s="7"/>
      <c r="N102" s="7"/>
      <c r="P102" s="7"/>
      <c r="Q102" s="7"/>
      <c r="R102" s="7"/>
    </row>
    <row r="103" spans="1:18">
      <c r="A103" s="3"/>
      <c r="B103" s="19"/>
      <c r="C103" s="42"/>
      <c r="D103" s="36"/>
      <c r="E103" s="36"/>
      <c r="F103" s="18"/>
      <c r="G103" s="18"/>
      <c r="H103" s="14"/>
      <c r="I103" s="18"/>
      <c r="J103" s="7"/>
      <c r="K103" s="7"/>
      <c r="L103" s="7"/>
      <c r="M103" s="7"/>
      <c r="N103" s="7"/>
      <c r="P103" s="7"/>
      <c r="Q103" s="7"/>
      <c r="R103" s="7"/>
    </row>
    <row r="104" spans="1:18">
      <c r="A104" s="3"/>
      <c r="B104" s="19"/>
      <c r="C104" s="42"/>
      <c r="D104" s="36"/>
      <c r="E104" s="36"/>
      <c r="F104" s="18"/>
      <c r="G104" s="18"/>
      <c r="H104" s="14"/>
      <c r="I104" s="18"/>
      <c r="J104" s="7"/>
      <c r="K104" s="7"/>
      <c r="L104" s="7"/>
      <c r="M104" s="7"/>
      <c r="N104" s="7"/>
      <c r="P104" s="7"/>
      <c r="Q104" s="7"/>
      <c r="R104" s="7"/>
    </row>
    <row r="105" spans="1:18">
      <c r="A105" s="7"/>
      <c r="B105" s="12"/>
      <c r="C105" s="41"/>
      <c r="D105" s="37"/>
      <c r="E105" s="36"/>
      <c r="F105" s="7"/>
      <c r="G105" s="7"/>
      <c r="H105" s="14"/>
      <c r="I105" s="7"/>
      <c r="J105" s="18"/>
      <c r="K105" s="18"/>
      <c r="L105" s="18"/>
      <c r="M105" s="18"/>
      <c r="N105" s="18"/>
      <c r="P105" s="18"/>
      <c r="Q105" s="18"/>
      <c r="R105" s="18"/>
    </row>
    <row r="106" spans="1:18">
      <c r="A106" s="3"/>
      <c r="C106" s="42"/>
      <c r="D106" s="36"/>
      <c r="E106" s="36"/>
      <c r="F106" s="18"/>
      <c r="G106" s="18"/>
      <c r="H106" s="14"/>
      <c r="I106" s="7"/>
      <c r="J106" s="7"/>
      <c r="K106" s="7"/>
      <c r="L106" s="7"/>
      <c r="M106" s="7"/>
      <c r="N106" s="7"/>
      <c r="P106" s="7"/>
      <c r="Q106" s="7"/>
      <c r="R106" s="7"/>
    </row>
    <row r="107" spans="1:18">
      <c r="A107" s="3"/>
      <c r="B107" s="19"/>
      <c r="C107" s="42"/>
      <c r="D107" s="36"/>
      <c r="E107" s="36"/>
      <c r="F107" s="18"/>
      <c r="G107" s="18"/>
      <c r="H107" s="14"/>
      <c r="I107" s="18"/>
      <c r="J107" s="7"/>
      <c r="K107" s="7"/>
      <c r="L107" s="7"/>
      <c r="M107" s="7"/>
      <c r="N107" s="7"/>
      <c r="P107" s="7"/>
      <c r="Q107" s="7"/>
      <c r="R107" s="7"/>
    </row>
    <row r="108" spans="1:18">
      <c r="A108" s="3"/>
      <c r="B108" s="19"/>
      <c r="C108" s="42"/>
      <c r="D108" s="36"/>
      <c r="E108" s="36"/>
      <c r="F108" s="18"/>
      <c r="G108" s="18"/>
      <c r="H108" s="14"/>
      <c r="I108" s="18"/>
      <c r="J108" s="7"/>
      <c r="K108" s="7"/>
      <c r="L108" s="7"/>
      <c r="M108" s="7"/>
      <c r="N108" s="7"/>
      <c r="P108" s="7"/>
      <c r="Q108" s="7"/>
      <c r="R108" s="7"/>
    </row>
    <row r="109" spans="1:18">
      <c r="A109" s="3"/>
      <c r="B109" s="19"/>
      <c r="C109" s="42"/>
      <c r="D109" s="36"/>
      <c r="E109" s="36"/>
      <c r="F109" s="18"/>
      <c r="G109" s="18"/>
      <c r="H109" s="14"/>
      <c r="I109" s="18"/>
      <c r="J109" s="7"/>
      <c r="K109" s="7"/>
      <c r="L109" s="7"/>
      <c r="M109" s="7"/>
      <c r="N109" s="7"/>
      <c r="P109" s="7"/>
      <c r="Q109" s="7"/>
      <c r="R109" s="7"/>
    </row>
    <row r="110" spans="1:18">
      <c r="A110" s="7"/>
      <c r="B110" s="12"/>
      <c r="C110" s="41"/>
      <c r="D110" s="37"/>
      <c r="E110" s="36"/>
      <c r="F110" s="7"/>
      <c r="G110" s="7"/>
      <c r="H110" s="14"/>
      <c r="I110" s="7"/>
      <c r="J110" s="18"/>
      <c r="K110" s="18"/>
      <c r="L110" s="18"/>
      <c r="M110" s="18"/>
      <c r="N110" s="18"/>
      <c r="P110" s="18"/>
      <c r="Q110" s="18"/>
      <c r="R110" s="18"/>
    </row>
    <row r="111" spans="1:18">
      <c r="A111" s="3"/>
      <c r="C111" s="42"/>
      <c r="D111" s="36"/>
      <c r="E111" s="36"/>
      <c r="F111" s="18"/>
      <c r="G111" s="18"/>
      <c r="H111" s="14"/>
      <c r="I111" s="7"/>
      <c r="J111" s="7"/>
      <c r="K111" s="7"/>
      <c r="L111" s="7"/>
      <c r="M111" s="7"/>
      <c r="N111" s="7"/>
      <c r="P111" s="7"/>
      <c r="Q111" s="7"/>
      <c r="R111" s="7"/>
    </row>
    <row r="112" spans="1:18">
      <c r="A112" s="3"/>
      <c r="B112" s="19"/>
      <c r="C112" s="42"/>
      <c r="D112" s="36"/>
      <c r="E112" s="36"/>
      <c r="F112" s="18"/>
      <c r="G112" s="18"/>
      <c r="H112" s="14"/>
      <c r="I112" s="18"/>
      <c r="J112" s="7"/>
      <c r="K112" s="7"/>
      <c r="L112" s="7"/>
      <c r="M112" s="7"/>
      <c r="N112" s="7"/>
      <c r="P112" s="7"/>
      <c r="Q112" s="7"/>
      <c r="R112" s="7"/>
    </row>
    <row r="113" spans="1:18">
      <c r="A113" s="3"/>
      <c r="B113" s="19"/>
      <c r="C113" s="42"/>
      <c r="D113" s="36"/>
      <c r="E113" s="36"/>
      <c r="F113" s="18"/>
      <c r="G113" s="18"/>
      <c r="H113" s="14"/>
      <c r="I113" s="18"/>
      <c r="J113" s="7"/>
      <c r="K113" s="7"/>
      <c r="L113" s="7"/>
      <c r="M113" s="7"/>
      <c r="N113" s="7"/>
      <c r="P113" s="7"/>
      <c r="Q113" s="7"/>
      <c r="R113" s="7"/>
    </row>
    <row r="114" spans="1:18">
      <c r="A114" s="3"/>
      <c r="B114" s="19"/>
      <c r="C114" s="42"/>
      <c r="D114" s="36"/>
      <c r="E114" s="36"/>
      <c r="F114" s="18"/>
      <c r="G114" s="18"/>
      <c r="H114" s="14"/>
      <c r="I114" s="18"/>
      <c r="J114" s="7"/>
      <c r="K114" s="7"/>
      <c r="L114" s="7"/>
      <c r="M114" s="7"/>
      <c r="N114" s="7"/>
      <c r="P114" s="7"/>
      <c r="Q114" s="7"/>
      <c r="R114" s="7"/>
    </row>
    <row r="115" spans="1:18">
      <c r="A115" s="7"/>
      <c r="B115" s="12"/>
      <c r="C115" s="41"/>
      <c r="D115" s="37"/>
      <c r="E115" s="36"/>
      <c r="F115" s="7"/>
      <c r="G115" s="7"/>
      <c r="H115" s="14"/>
      <c r="I115" s="7"/>
      <c r="J115" s="18"/>
      <c r="K115" s="18"/>
      <c r="L115" s="18"/>
      <c r="M115" s="18"/>
      <c r="N115" s="18"/>
      <c r="P115" s="18"/>
      <c r="Q115" s="18"/>
      <c r="R115" s="18"/>
    </row>
    <row r="116" spans="1:18">
      <c r="A116" s="3"/>
      <c r="C116" s="42"/>
      <c r="D116" s="36"/>
      <c r="E116" s="36"/>
      <c r="F116" s="18"/>
      <c r="G116" s="18"/>
      <c r="H116" s="14"/>
      <c r="I116" s="7"/>
      <c r="J116" s="7"/>
      <c r="K116" s="7"/>
      <c r="L116" s="7"/>
      <c r="M116" s="7"/>
      <c r="N116" s="7"/>
      <c r="P116" s="7"/>
      <c r="Q116" s="7"/>
      <c r="R116" s="7"/>
    </row>
    <row r="117" spans="1:18">
      <c r="A117" s="3"/>
      <c r="B117" s="19"/>
      <c r="C117" s="42"/>
      <c r="D117" s="36"/>
      <c r="E117" s="36"/>
      <c r="F117" s="18"/>
      <c r="G117" s="18"/>
      <c r="H117" s="14"/>
      <c r="I117" s="18"/>
      <c r="J117" s="7"/>
      <c r="K117" s="7"/>
      <c r="L117" s="7"/>
      <c r="M117" s="7"/>
      <c r="N117" s="7"/>
      <c r="P117" s="7"/>
      <c r="Q117" s="7"/>
      <c r="R117" s="7"/>
    </row>
    <row r="118" spans="1:18">
      <c r="A118" s="3"/>
      <c r="B118" s="19"/>
      <c r="C118" s="42"/>
      <c r="D118" s="36"/>
      <c r="E118" s="36"/>
      <c r="F118" s="18"/>
      <c r="G118" s="18"/>
      <c r="H118" s="14"/>
      <c r="I118" s="18"/>
      <c r="J118" s="7"/>
      <c r="K118" s="7"/>
      <c r="L118" s="7"/>
      <c r="M118" s="7"/>
      <c r="N118" s="7"/>
      <c r="P118" s="7"/>
      <c r="Q118" s="7"/>
      <c r="R118" s="7"/>
    </row>
    <row r="119" spans="1:18">
      <c r="A119" s="3"/>
      <c r="B119" s="19"/>
      <c r="C119" s="42"/>
      <c r="D119" s="36"/>
      <c r="E119" s="36"/>
      <c r="F119" s="18"/>
      <c r="G119" s="18"/>
      <c r="H119" s="14"/>
      <c r="I119" s="18"/>
      <c r="J119" s="7"/>
      <c r="K119" s="7"/>
      <c r="L119" s="7"/>
      <c r="M119" s="7"/>
      <c r="N119" s="7"/>
      <c r="P119" s="7"/>
      <c r="Q119" s="7"/>
      <c r="R119" s="7"/>
    </row>
    <row r="120" spans="1:18">
      <c r="A120" s="7"/>
      <c r="B120" s="12"/>
      <c r="C120" s="41"/>
      <c r="D120" s="37"/>
      <c r="E120" s="36"/>
      <c r="F120" s="7"/>
      <c r="G120" s="7"/>
      <c r="H120" s="14"/>
      <c r="I120" s="7"/>
      <c r="J120" s="18"/>
      <c r="K120" s="18"/>
      <c r="L120" s="18"/>
      <c r="M120" s="18"/>
      <c r="N120" s="18"/>
      <c r="P120" s="18"/>
      <c r="Q120" s="18"/>
      <c r="R120" s="18"/>
    </row>
    <row r="121" spans="1:18">
      <c r="A121" s="3"/>
      <c r="C121" s="42"/>
      <c r="D121" s="36"/>
      <c r="E121" s="36"/>
      <c r="F121" s="18"/>
      <c r="G121" s="18"/>
      <c r="H121" s="14"/>
      <c r="I121" s="7"/>
      <c r="J121" s="7"/>
      <c r="K121" s="7"/>
      <c r="L121" s="7"/>
      <c r="M121" s="7"/>
      <c r="N121" s="7"/>
      <c r="P121" s="7"/>
      <c r="Q121" s="7"/>
      <c r="R121" s="7"/>
    </row>
    <row r="122" spans="1:18">
      <c r="A122" s="3"/>
      <c r="B122" s="19"/>
      <c r="C122" s="42"/>
      <c r="D122" s="36"/>
      <c r="E122" s="36"/>
      <c r="F122" s="18"/>
      <c r="G122" s="18"/>
      <c r="H122" s="14"/>
      <c r="I122" s="18"/>
      <c r="J122" s="7"/>
      <c r="K122" s="7"/>
      <c r="L122" s="7"/>
      <c r="M122" s="7"/>
      <c r="N122" s="7"/>
      <c r="P122" s="7"/>
      <c r="Q122" s="7"/>
      <c r="R122" s="7"/>
    </row>
    <row r="123" spans="1:18">
      <c r="A123" s="3"/>
      <c r="B123" s="19"/>
      <c r="C123" s="42"/>
      <c r="D123" s="36"/>
      <c r="E123" s="36"/>
      <c r="F123" s="18"/>
      <c r="G123" s="18"/>
      <c r="H123" s="14"/>
      <c r="I123" s="18"/>
      <c r="J123" s="7"/>
      <c r="K123" s="7"/>
      <c r="L123" s="7"/>
      <c r="M123" s="7"/>
      <c r="N123" s="7"/>
      <c r="P123" s="7"/>
      <c r="Q123" s="7"/>
      <c r="R123" s="7"/>
    </row>
    <row r="124" spans="1:18">
      <c r="A124" s="3"/>
      <c r="B124" s="19"/>
      <c r="C124" s="42"/>
      <c r="D124" s="36"/>
      <c r="E124" s="36"/>
      <c r="F124" s="18"/>
      <c r="G124" s="18"/>
      <c r="H124" s="14"/>
      <c r="I124" s="18"/>
      <c r="J124" s="7"/>
      <c r="K124" s="7"/>
      <c r="L124" s="7"/>
      <c r="M124" s="7"/>
      <c r="N124" s="7"/>
      <c r="P124" s="7"/>
      <c r="Q124" s="7"/>
      <c r="R124" s="7"/>
    </row>
    <row r="125" spans="1:18">
      <c r="A125" s="7"/>
      <c r="B125" s="12"/>
      <c r="C125" s="41"/>
      <c r="D125" s="37"/>
      <c r="E125" s="36"/>
      <c r="F125" s="7"/>
      <c r="G125" s="7"/>
      <c r="H125" s="14"/>
      <c r="I125" s="7"/>
      <c r="J125" s="18"/>
      <c r="K125" s="18"/>
      <c r="L125" s="18"/>
      <c r="M125" s="18"/>
      <c r="N125" s="18"/>
      <c r="P125" s="18"/>
      <c r="Q125" s="18"/>
      <c r="R125" s="18"/>
    </row>
    <row r="126" spans="1:18">
      <c r="A126" s="3"/>
      <c r="C126" s="42"/>
      <c r="D126" s="36"/>
      <c r="E126" s="36"/>
      <c r="F126" s="18"/>
      <c r="G126" s="18"/>
      <c r="H126" s="14"/>
      <c r="I126" s="7"/>
      <c r="J126" s="7"/>
      <c r="K126" s="7"/>
      <c r="L126" s="7"/>
      <c r="M126" s="7"/>
      <c r="N126" s="7"/>
      <c r="P126" s="7"/>
      <c r="Q126" s="7"/>
      <c r="R126" s="7"/>
    </row>
    <row r="127" spans="1:18">
      <c r="A127" s="3"/>
      <c r="B127" s="19"/>
      <c r="C127" s="42"/>
      <c r="D127" s="36"/>
      <c r="E127" s="36"/>
      <c r="F127" s="18"/>
      <c r="G127" s="18"/>
      <c r="H127" s="14"/>
      <c r="I127" s="18"/>
      <c r="J127" s="7"/>
      <c r="K127" s="7"/>
      <c r="L127" s="7"/>
      <c r="M127" s="7"/>
      <c r="N127" s="7"/>
      <c r="P127" s="7"/>
      <c r="Q127" s="7"/>
      <c r="R127" s="7"/>
    </row>
    <row r="128" spans="1:18">
      <c r="A128" s="3"/>
      <c r="B128" s="19"/>
      <c r="C128" s="42"/>
      <c r="D128" s="36"/>
      <c r="E128" s="36"/>
      <c r="F128" s="18"/>
      <c r="G128" s="18"/>
      <c r="H128" s="14"/>
      <c r="I128" s="18"/>
      <c r="J128" s="7"/>
      <c r="K128" s="7"/>
      <c r="L128" s="7"/>
      <c r="M128" s="7"/>
      <c r="N128" s="7"/>
      <c r="P128" s="7"/>
      <c r="Q128" s="7"/>
      <c r="R128" s="7"/>
    </row>
    <row r="129" spans="1:18">
      <c r="A129" s="3"/>
      <c r="B129" s="19"/>
      <c r="C129" s="42"/>
      <c r="D129" s="36"/>
      <c r="E129" s="36"/>
      <c r="F129" s="18"/>
      <c r="G129" s="18"/>
      <c r="H129" s="14"/>
      <c r="I129" s="18"/>
      <c r="J129" s="7"/>
      <c r="K129" s="7"/>
      <c r="L129" s="7"/>
      <c r="M129" s="7"/>
      <c r="N129" s="7"/>
      <c r="P129" s="7"/>
      <c r="Q129" s="7"/>
      <c r="R129" s="7"/>
    </row>
    <row r="130" spans="1:18">
      <c r="A130" s="18"/>
      <c r="B130" s="19"/>
      <c r="C130" s="43"/>
      <c r="D130" s="38"/>
      <c r="E130" s="36"/>
      <c r="F130" s="18"/>
      <c r="G130" s="18"/>
      <c r="H130" s="20"/>
      <c r="I130" s="18"/>
      <c r="J130" s="18"/>
      <c r="K130" s="18"/>
      <c r="L130" s="18"/>
      <c r="M130" s="18"/>
      <c r="N130" s="18"/>
      <c r="P130" s="18"/>
      <c r="Q130" s="18"/>
      <c r="R130" s="18"/>
    </row>
    <row r="131" spans="1:18">
      <c r="A131" s="3"/>
      <c r="C131" s="42"/>
      <c r="D131" s="36"/>
      <c r="E131" s="36"/>
      <c r="F131" s="18"/>
      <c r="G131" s="18"/>
      <c r="H131" s="14"/>
      <c r="I131" s="7"/>
      <c r="J131" s="7"/>
      <c r="K131" s="7"/>
      <c r="L131" s="7"/>
      <c r="M131" s="7"/>
      <c r="N131" s="7"/>
      <c r="P131" s="7"/>
      <c r="Q131" s="7"/>
      <c r="R131" s="7"/>
    </row>
    <row r="132" spans="1:18">
      <c r="A132" s="3"/>
      <c r="B132" s="19"/>
      <c r="C132" s="42"/>
      <c r="D132" s="36"/>
      <c r="E132" s="36"/>
      <c r="F132" s="18"/>
      <c r="G132" s="18"/>
      <c r="H132" s="14"/>
      <c r="I132" s="18"/>
      <c r="J132" s="7"/>
      <c r="K132" s="7"/>
      <c r="L132" s="7"/>
      <c r="M132" s="7"/>
      <c r="N132" s="7"/>
      <c r="P132" s="7"/>
      <c r="Q132" s="7"/>
      <c r="R132" s="7"/>
    </row>
    <row r="133" spans="1:18">
      <c r="A133" s="3"/>
      <c r="B133" s="19"/>
      <c r="C133" s="42"/>
      <c r="D133" s="36"/>
      <c r="E133" s="36"/>
      <c r="F133" s="18"/>
      <c r="G133" s="18"/>
      <c r="H133" s="14"/>
      <c r="I133" s="18"/>
      <c r="J133" s="7"/>
      <c r="K133" s="7"/>
      <c r="L133" s="7"/>
      <c r="M133" s="7"/>
      <c r="N133" s="7"/>
      <c r="P133" s="7"/>
      <c r="Q133" s="7"/>
      <c r="R133" s="7"/>
    </row>
    <row r="134" spans="1:18">
      <c r="A134" s="3"/>
      <c r="B134" s="19"/>
      <c r="C134" s="42"/>
      <c r="D134" s="36"/>
      <c r="E134" s="36"/>
      <c r="F134" s="18"/>
      <c r="G134" s="18"/>
      <c r="H134" s="14"/>
      <c r="I134" s="18"/>
      <c r="J134" s="7"/>
      <c r="K134" s="7"/>
      <c r="L134" s="7"/>
      <c r="M134" s="7"/>
      <c r="N134" s="7"/>
      <c r="P134" s="7"/>
      <c r="Q134" s="7"/>
      <c r="R134" s="7"/>
    </row>
    <row r="135" spans="1:18" ht="14.25">
      <c r="B135" s="2"/>
      <c r="C135" s="39"/>
      <c r="D135" s="34"/>
      <c r="E135" s="34"/>
      <c r="H135" s="15"/>
    </row>
    <row r="136" spans="1:18" ht="14.25">
      <c r="B136" s="2"/>
      <c r="C136" s="39"/>
      <c r="D136" s="34"/>
      <c r="E136" s="34"/>
      <c r="H136" s="15"/>
    </row>
    <row r="137" spans="1:18" ht="14.25">
      <c r="B137" s="2"/>
      <c r="C137" s="39"/>
      <c r="D137" s="34"/>
      <c r="E137" s="34"/>
      <c r="H137" s="15"/>
    </row>
    <row r="138" spans="1:18" ht="14.25">
      <c r="B138" s="2"/>
      <c r="C138" s="39"/>
      <c r="D138" s="34"/>
      <c r="E138" s="34"/>
      <c r="H138" s="15"/>
    </row>
    <row r="139" spans="1:18" ht="14.25">
      <c r="B139" s="2"/>
      <c r="C139" s="39"/>
      <c r="D139" s="34"/>
      <c r="E139" s="34"/>
      <c r="H139" s="15"/>
    </row>
    <row r="140" spans="1:18" ht="14.25">
      <c r="B140" s="2"/>
      <c r="C140" s="39"/>
      <c r="D140" s="34"/>
      <c r="E140" s="34"/>
      <c r="H140" s="15"/>
    </row>
    <row r="141" spans="1:18">
      <c r="A141" s="7"/>
      <c r="D141" s="22"/>
      <c r="E141" s="21"/>
      <c r="F141" s="7"/>
      <c r="G141" s="7"/>
      <c r="H141" s="7"/>
    </row>
    <row r="142" spans="1:18">
      <c r="D142" s="22"/>
      <c r="E142" s="21"/>
    </row>
    <row r="143" spans="1:18">
      <c r="D143" s="22"/>
      <c r="E143" s="21"/>
    </row>
    <row r="144" spans="1:18">
      <c r="D144" s="22"/>
      <c r="E144" s="21"/>
    </row>
    <row r="145" spans="4:5">
      <c r="D145" s="22"/>
      <c r="E145" s="21"/>
    </row>
    <row r="146" spans="4:5">
      <c r="D146" s="22"/>
      <c r="E146" s="21"/>
    </row>
    <row r="147" spans="4:5">
      <c r="D147" s="22"/>
      <c r="E147" s="21"/>
    </row>
    <row r="148" spans="4:5">
      <c r="D148" s="22"/>
      <c r="E148" s="21"/>
    </row>
    <row r="149" spans="4:5">
      <c r="D149" s="22"/>
      <c r="E149" s="21"/>
    </row>
    <row r="150" spans="4:5">
      <c r="D150" s="22"/>
      <c r="E150" s="21"/>
    </row>
    <row r="151" spans="4:5">
      <c r="D151" s="22"/>
      <c r="E151" s="21"/>
    </row>
    <row r="152" spans="4:5">
      <c r="D152" s="22"/>
      <c r="E152" s="21"/>
    </row>
    <row r="153" spans="4:5">
      <c r="D153" s="22"/>
      <c r="E153" s="21"/>
    </row>
    <row r="154" spans="4:5">
      <c r="D154" s="22"/>
      <c r="E154" s="21"/>
    </row>
    <row r="155" spans="4:5">
      <c r="D155" s="22"/>
      <c r="E155" s="21"/>
    </row>
    <row r="156" spans="4:5">
      <c r="D156" s="22" t="str">
        <f t="shared" ref="D156:D169" si="5">IF(B156="","",B156)</f>
        <v/>
      </c>
      <c r="E156" s="21"/>
    </row>
    <row r="157" spans="4:5">
      <c r="D157" s="22" t="str">
        <f t="shared" si="5"/>
        <v/>
      </c>
      <c r="E157" s="21"/>
    </row>
    <row r="158" spans="4:5">
      <c r="D158" s="22" t="str">
        <f t="shared" si="5"/>
        <v/>
      </c>
      <c r="E158" s="21"/>
    </row>
    <row r="159" spans="4:5">
      <c r="D159" s="22" t="str">
        <f t="shared" si="5"/>
        <v/>
      </c>
      <c r="E159" s="21"/>
    </row>
    <row r="160" spans="4:5">
      <c r="D160" s="22" t="str">
        <f t="shared" si="5"/>
        <v/>
      </c>
      <c r="E160" s="21"/>
    </row>
    <row r="161" spans="4:5">
      <c r="D161" s="22" t="str">
        <f t="shared" si="5"/>
        <v/>
      </c>
      <c r="E161" s="21"/>
    </row>
    <row r="162" spans="4:5">
      <c r="D162" s="22" t="str">
        <f t="shared" si="5"/>
        <v/>
      </c>
      <c r="E162" s="21"/>
    </row>
    <row r="163" spans="4:5">
      <c r="D163" s="22" t="str">
        <f t="shared" si="5"/>
        <v/>
      </c>
      <c r="E163" s="21"/>
    </row>
    <row r="164" spans="4:5">
      <c r="D164" s="22" t="str">
        <f t="shared" si="5"/>
        <v/>
      </c>
      <c r="E164" s="21"/>
    </row>
    <row r="165" spans="4:5">
      <c r="D165" s="22" t="str">
        <f t="shared" si="5"/>
        <v/>
      </c>
      <c r="E165" s="21"/>
    </row>
    <row r="166" spans="4:5">
      <c r="D166" s="22" t="str">
        <f t="shared" si="5"/>
        <v/>
      </c>
      <c r="E166" s="21"/>
    </row>
    <row r="167" spans="4:5">
      <c r="D167" s="22" t="str">
        <f t="shared" si="5"/>
        <v/>
      </c>
      <c r="E167" s="21"/>
    </row>
    <row r="168" spans="4:5">
      <c r="D168" s="22" t="str">
        <f t="shared" si="5"/>
        <v/>
      </c>
      <c r="E168" s="21"/>
    </row>
    <row r="169" spans="4:5">
      <c r="D169" s="22" t="str">
        <f t="shared" si="5"/>
        <v/>
      </c>
      <c r="E169" s="21"/>
    </row>
    <row r="170" spans="4:5">
      <c r="D170" s="22"/>
      <c r="E170" s="21"/>
    </row>
    <row r="171" spans="4:5">
      <c r="D171" s="22"/>
      <c r="E171" s="21"/>
    </row>
    <row r="172" spans="4:5">
      <c r="D172" s="22"/>
      <c r="E172" s="21"/>
    </row>
    <row r="173" spans="4:5">
      <c r="D173" s="22"/>
      <c r="E173" s="21"/>
    </row>
    <row r="174" spans="4:5">
      <c r="D174" s="22"/>
      <c r="E174" s="21"/>
    </row>
    <row r="175" spans="4:5">
      <c r="D175" s="22"/>
      <c r="E175" s="21"/>
    </row>
    <row r="176" spans="4:5">
      <c r="D176" s="22"/>
      <c r="E176" s="21"/>
    </row>
    <row r="177" spans="4:5">
      <c r="D177" s="22"/>
      <c r="E177" s="21"/>
    </row>
    <row r="178" spans="4:5">
      <c r="D178" s="22"/>
      <c r="E178" s="21"/>
    </row>
    <row r="179" spans="4:5">
      <c r="D179" s="22"/>
      <c r="E179" s="21"/>
    </row>
    <row r="180" spans="4:5">
      <c r="D180" s="22"/>
      <c r="E180" s="21"/>
    </row>
    <row r="181" spans="4:5">
      <c r="D181" s="22"/>
      <c r="E181" s="21"/>
    </row>
    <row r="182" spans="4:5">
      <c r="D182" s="22"/>
      <c r="E182" s="21"/>
    </row>
    <row r="183" spans="4:5">
      <c r="D183" s="22"/>
      <c r="E183" s="21"/>
    </row>
    <row r="184" spans="4:5">
      <c r="D184" s="22"/>
      <c r="E184" s="21"/>
    </row>
    <row r="185" spans="4:5">
      <c r="D185" s="22"/>
      <c r="E185" s="21"/>
    </row>
    <row r="186" spans="4:5">
      <c r="D186" s="22"/>
      <c r="E186" s="21"/>
    </row>
    <row r="187" spans="4:5">
      <c r="D187" s="22"/>
      <c r="E187" s="21"/>
    </row>
    <row r="188" spans="4:5">
      <c r="D188" s="22"/>
      <c r="E188" s="21"/>
    </row>
    <row r="189" spans="4:5">
      <c r="D189" s="22"/>
      <c r="E189" s="21"/>
    </row>
    <row r="190" spans="4:5">
      <c r="D190" s="22"/>
      <c r="E190" s="21"/>
    </row>
    <row r="191" spans="4:5">
      <c r="D191" s="22"/>
      <c r="E191" s="21"/>
    </row>
    <row r="192" spans="4:5">
      <c r="D192" s="22"/>
      <c r="E192" s="21"/>
    </row>
    <row r="193" spans="4:5">
      <c r="D193" s="22"/>
      <c r="E193" s="21"/>
    </row>
    <row r="194" spans="4:5">
      <c r="D194" s="22"/>
      <c r="E194" s="21"/>
    </row>
    <row r="195" spans="4:5">
      <c r="D195" s="22"/>
      <c r="E195" s="21"/>
    </row>
    <row r="196" spans="4:5">
      <c r="D196" s="22"/>
      <c r="E196" s="21"/>
    </row>
    <row r="197" spans="4:5">
      <c r="D197" s="22"/>
      <c r="E197" s="21"/>
    </row>
    <row r="198" spans="4:5">
      <c r="D198" s="22"/>
      <c r="E198" s="21"/>
    </row>
    <row r="199" spans="4:5">
      <c r="D199" s="22"/>
      <c r="E199" s="21"/>
    </row>
    <row r="200" spans="4:5">
      <c r="D200" s="22"/>
      <c r="E200" s="21"/>
    </row>
    <row r="201" spans="4:5">
      <c r="D201" s="22"/>
      <c r="E201" s="21"/>
    </row>
    <row r="202" spans="4:5">
      <c r="D202" s="22"/>
      <c r="E202" s="21"/>
    </row>
    <row r="203" spans="4:5">
      <c r="D203" s="22"/>
      <c r="E203" s="21"/>
    </row>
    <row r="204" spans="4:5">
      <c r="D204" s="22"/>
      <c r="E204" s="21"/>
    </row>
    <row r="205" spans="4:5">
      <c r="D205" s="22"/>
      <c r="E205" s="21"/>
    </row>
    <row r="206" spans="4:5">
      <c r="D206" s="22"/>
      <c r="E206" s="21"/>
    </row>
    <row r="207" spans="4:5">
      <c r="D207" s="22"/>
      <c r="E207" s="21"/>
    </row>
    <row r="208" spans="4:5">
      <c r="D208" s="22"/>
      <c r="E208" s="21"/>
    </row>
    <row r="209" spans="4:5">
      <c r="D209" s="22"/>
      <c r="E209" s="21"/>
    </row>
    <row r="210" spans="4:5">
      <c r="D210" s="22"/>
      <c r="E210" s="21"/>
    </row>
    <row r="211" spans="4:5">
      <c r="D211" s="22"/>
      <c r="E211" s="21"/>
    </row>
    <row r="212" spans="4:5">
      <c r="D212" s="22"/>
      <c r="E212" s="21"/>
    </row>
    <row r="213" spans="4:5">
      <c r="D213" s="22"/>
      <c r="E213" s="21"/>
    </row>
    <row r="214" spans="4:5">
      <c r="D214" s="22"/>
      <c r="E214" s="21"/>
    </row>
    <row r="215" spans="4:5">
      <c r="D215" s="22"/>
      <c r="E215" s="21"/>
    </row>
    <row r="216" spans="4:5">
      <c r="D216" s="22"/>
      <c r="E216" s="21"/>
    </row>
    <row r="217" spans="4:5">
      <c r="D217" s="22"/>
      <c r="E217" s="21"/>
    </row>
    <row r="218" spans="4:5">
      <c r="D218" s="22"/>
      <c r="E218" s="21"/>
    </row>
    <row r="219" spans="4:5">
      <c r="D219" s="22"/>
      <c r="E219" s="21"/>
    </row>
    <row r="220" spans="4:5">
      <c r="D220" s="22"/>
      <c r="E220" s="21"/>
    </row>
    <row r="221" spans="4:5">
      <c r="D221" s="22"/>
      <c r="E221" s="21"/>
    </row>
    <row r="222" spans="4:5">
      <c r="D222" s="22"/>
      <c r="E222" s="21"/>
    </row>
    <row r="223" spans="4:5">
      <c r="D223" s="22"/>
      <c r="E223" s="21"/>
    </row>
    <row r="224" spans="4:5">
      <c r="D224" s="22"/>
      <c r="E224" s="21"/>
    </row>
    <row r="225" spans="4:5">
      <c r="D225" s="22"/>
      <c r="E225" s="21"/>
    </row>
    <row r="226" spans="4:5">
      <c r="D226" s="22"/>
      <c r="E226" s="21"/>
    </row>
    <row r="227" spans="4:5">
      <c r="D227" s="22"/>
      <c r="E227" s="21"/>
    </row>
    <row r="228" spans="4:5">
      <c r="D228" s="22"/>
      <c r="E228" s="21"/>
    </row>
    <row r="229" spans="4:5">
      <c r="D229" s="22"/>
      <c r="E229" s="21"/>
    </row>
    <row r="230" spans="4:5">
      <c r="D230" s="22"/>
      <c r="E230" s="21"/>
    </row>
    <row r="231" spans="4:5">
      <c r="D231" s="22"/>
      <c r="E231" s="21"/>
    </row>
    <row r="232" spans="4:5">
      <c r="D232" s="22"/>
      <c r="E232" s="21"/>
    </row>
    <row r="233" spans="4:5">
      <c r="D233" s="22"/>
      <c r="E233" s="21"/>
    </row>
    <row r="234" spans="4:5">
      <c r="D234" s="22"/>
      <c r="E234" s="21"/>
    </row>
    <row r="235" spans="4:5">
      <c r="D235" s="22"/>
      <c r="E235" s="21"/>
    </row>
    <row r="236" spans="4:5">
      <c r="D236" s="22"/>
      <c r="E236" s="21"/>
    </row>
    <row r="237" spans="4:5">
      <c r="D237" s="22"/>
      <c r="E237" s="21"/>
    </row>
    <row r="238" spans="4:5">
      <c r="D238" s="22"/>
      <c r="E238" s="21"/>
    </row>
    <row r="239" spans="4:5">
      <c r="D239" s="22"/>
      <c r="E239" s="21"/>
    </row>
    <row r="240" spans="4:5">
      <c r="D240" s="22"/>
      <c r="E240" s="21"/>
    </row>
    <row r="241" spans="4:5">
      <c r="D241" s="22"/>
      <c r="E241" s="21"/>
    </row>
    <row r="242" spans="4:5">
      <c r="D242" s="22"/>
      <c r="E242" s="21"/>
    </row>
    <row r="243" spans="4:5">
      <c r="D243" s="22"/>
      <c r="E243" s="21"/>
    </row>
    <row r="244" spans="4:5">
      <c r="D244" s="22"/>
      <c r="E244" s="21"/>
    </row>
    <row r="245" spans="4:5">
      <c r="D245" s="22"/>
      <c r="E245" s="21"/>
    </row>
    <row r="246" spans="4:5">
      <c r="D246" s="22"/>
      <c r="E246" s="21"/>
    </row>
    <row r="247" spans="4:5">
      <c r="D247" s="22"/>
      <c r="E247" s="21"/>
    </row>
    <row r="248" spans="4:5">
      <c r="D248" s="22"/>
      <c r="E248" s="21"/>
    </row>
    <row r="249" spans="4:5">
      <c r="D249" s="22"/>
      <c r="E249" s="21"/>
    </row>
    <row r="250" spans="4:5">
      <c r="D250" s="22"/>
      <c r="E250" s="21"/>
    </row>
    <row r="251" spans="4:5">
      <c r="D251" s="22"/>
      <c r="E251" s="21"/>
    </row>
    <row r="252" spans="4:5">
      <c r="D252" s="22"/>
      <c r="E252" s="21"/>
    </row>
    <row r="253" spans="4:5">
      <c r="D253" s="22"/>
      <c r="E253" s="21"/>
    </row>
    <row r="254" spans="4:5">
      <c r="D254" s="22"/>
      <c r="E254" s="21"/>
    </row>
    <row r="255" spans="4:5">
      <c r="D255" s="22"/>
      <c r="E255" s="21"/>
    </row>
    <row r="256" spans="4:5">
      <c r="D256" s="22"/>
      <c r="E256" s="21"/>
    </row>
    <row r="257" spans="4:5">
      <c r="D257" s="22"/>
      <c r="E257" s="21"/>
    </row>
    <row r="258" spans="4:5">
      <c r="D258" s="22"/>
      <c r="E258" s="21"/>
    </row>
    <row r="259" spans="4:5">
      <c r="D259" s="22"/>
      <c r="E259" s="21"/>
    </row>
    <row r="260" spans="4:5">
      <c r="D260" s="22"/>
      <c r="E260" s="21"/>
    </row>
    <row r="261" spans="4:5">
      <c r="D261" s="22"/>
      <c r="E261" s="21"/>
    </row>
    <row r="262" spans="4:5">
      <c r="D262" s="22"/>
      <c r="E262" s="21"/>
    </row>
    <row r="263" spans="4:5">
      <c r="D263" s="22"/>
      <c r="E263" s="21"/>
    </row>
    <row r="264" spans="4:5">
      <c r="D264" s="22"/>
      <c r="E264" s="21"/>
    </row>
    <row r="265" spans="4:5">
      <c r="D265" s="22"/>
      <c r="E265" s="21"/>
    </row>
    <row r="266" spans="4:5">
      <c r="D266" s="22"/>
      <c r="E266" s="21"/>
    </row>
    <row r="267" spans="4:5">
      <c r="D267" s="22"/>
      <c r="E267" s="21"/>
    </row>
    <row r="268" spans="4:5">
      <c r="D268" s="22"/>
      <c r="E268" s="21"/>
    </row>
    <row r="269" spans="4:5">
      <c r="D269" s="22"/>
      <c r="E269" s="21"/>
    </row>
    <row r="270" spans="4:5">
      <c r="D270" s="22"/>
      <c r="E270" s="21"/>
    </row>
    <row r="271" spans="4:5">
      <c r="D271" s="22"/>
      <c r="E271" s="21"/>
    </row>
    <row r="272" spans="4:5">
      <c r="D272" s="22"/>
      <c r="E272" s="21"/>
    </row>
    <row r="273" spans="4:5">
      <c r="D273" s="22"/>
      <c r="E273" s="21"/>
    </row>
    <row r="274" spans="4:5">
      <c r="D274" s="22"/>
      <c r="E274" s="21"/>
    </row>
    <row r="275" spans="4:5">
      <c r="D275" s="22"/>
      <c r="E275" s="21"/>
    </row>
    <row r="276" spans="4:5">
      <c r="D276" s="22"/>
      <c r="E276" s="21"/>
    </row>
    <row r="277" spans="4:5">
      <c r="D277" s="22"/>
      <c r="E277" s="21"/>
    </row>
    <row r="278" spans="4:5">
      <c r="D278" s="22"/>
      <c r="E278" s="21"/>
    </row>
    <row r="279" spans="4:5">
      <c r="D279" s="22"/>
      <c r="E279" s="21"/>
    </row>
    <row r="280" spans="4:5">
      <c r="D280" s="22"/>
      <c r="E280" s="21"/>
    </row>
    <row r="281" spans="4:5">
      <c r="D281" s="22"/>
      <c r="E281" s="21"/>
    </row>
    <row r="282" spans="4:5">
      <c r="D282" s="22"/>
      <c r="E282" s="21"/>
    </row>
    <row r="283" spans="4:5">
      <c r="D283" s="22"/>
      <c r="E283" s="21"/>
    </row>
    <row r="284" spans="4:5">
      <c r="D284" s="22"/>
      <c r="E284" s="21"/>
    </row>
    <row r="285" spans="4:5">
      <c r="D285" s="22"/>
      <c r="E285" s="21"/>
    </row>
    <row r="286" spans="4:5">
      <c r="D286" s="22"/>
      <c r="E286" s="21"/>
    </row>
    <row r="287" spans="4:5">
      <c r="D287" s="22"/>
      <c r="E287" s="21"/>
    </row>
    <row r="288" spans="4:5">
      <c r="D288" s="22"/>
      <c r="E288" s="21"/>
    </row>
    <row r="289" spans="4:5">
      <c r="D289" s="22"/>
      <c r="E289" s="21"/>
    </row>
    <row r="290" spans="4:5">
      <c r="D290" s="22"/>
      <c r="E290" s="21"/>
    </row>
    <row r="291" spans="4:5">
      <c r="D291" s="22"/>
      <c r="E291" s="21"/>
    </row>
    <row r="292" spans="4:5">
      <c r="D292" s="22"/>
      <c r="E292" s="21"/>
    </row>
    <row r="293" spans="4:5">
      <c r="D293" s="22"/>
      <c r="E293" s="21"/>
    </row>
    <row r="294" spans="4:5">
      <c r="D294" s="22"/>
      <c r="E294" s="21"/>
    </row>
    <row r="295" spans="4:5">
      <c r="D295" s="22"/>
      <c r="E295" s="21"/>
    </row>
    <row r="296" spans="4:5">
      <c r="D296" s="22"/>
      <c r="E296" s="21"/>
    </row>
    <row r="297" spans="4:5">
      <c r="D297" s="22"/>
      <c r="E297" s="21"/>
    </row>
    <row r="298" spans="4:5">
      <c r="D298" s="22"/>
      <c r="E298" s="21"/>
    </row>
    <row r="299" spans="4:5">
      <c r="D299" s="22"/>
      <c r="E299" s="21"/>
    </row>
    <row r="300" spans="4:5">
      <c r="D300" s="22"/>
      <c r="E300" s="21"/>
    </row>
    <row r="301" spans="4:5">
      <c r="D301" s="22"/>
      <c r="E301" s="21"/>
    </row>
    <row r="302" spans="4:5">
      <c r="D302" s="22"/>
      <c r="E302" s="21"/>
    </row>
    <row r="303" spans="4:5">
      <c r="D303" s="22"/>
      <c r="E303" s="21"/>
    </row>
    <row r="304" spans="4:5">
      <c r="D304" s="22"/>
      <c r="E304" s="21"/>
    </row>
    <row r="305" spans="4:5">
      <c r="D305" s="22"/>
      <c r="E305" s="21"/>
    </row>
    <row r="306" spans="4:5">
      <c r="D306" s="22"/>
      <c r="E306" s="21"/>
    </row>
    <row r="307" spans="4:5">
      <c r="D307" s="22"/>
      <c r="E307" s="21"/>
    </row>
    <row r="308" spans="4:5">
      <c r="D308" s="22"/>
      <c r="E308" s="21"/>
    </row>
    <row r="309" spans="4:5">
      <c r="D309" s="22"/>
      <c r="E309" s="21"/>
    </row>
    <row r="310" spans="4:5">
      <c r="D310" s="22"/>
      <c r="E310" s="21"/>
    </row>
    <row r="311" spans="4:5">
      <c r="D311" s="22"/>
      <c r="E311" s="21"/>
    </row>
    <row r="312" spans="4:5">
      <c r="D312" s="22"/>
      <c r="E312" s="21"/>
    </row>
    <row r="313" spans="4:5">
      <c r="D313" s="22"/>
      <c r="E313" s="21"/>
    </row>
    <row r="314" spans="4:5">
      <c r="D314" s="22"/>
      <c r="E314" s="21"/>
    </row>
    <row r="315" spans="4:5">
      <c r="D315" s="22"/>
      <c r="E315" s="21"/>
    </row>
    <row r="316" spans="4:5">
      <c r="D316" s="22"/>
      <c r="E316" s="21"/>
    </row>
    <row r="317" spans="4:5">
      <c r="D317" s="22"/>
      <c r="E317" s="21"/>
    </row>
    <row r="318" spans="4:5">
      <c r="D318" s="22"/>
      <c r="E318" s="21"/>
    </row>
    <row r="319" spans="4:5">
      <c r="D319" s="22"/>
      <c r="E319" s="21"/>
    </row>
    <row r="320" spans="4:5">
      <c r="D320" s="22"/>
      <c r="E320" s="21"/>
    </row>
    <row r="321" spans="4:5">
      <c r="D321" s="22"/>
      <c r="E321" s="21"/>
    </row>
    <row r="322" spans="4:5">
      <c r="D322" s="22"/>
      <c r="E322" s="21"/>
    </row>
    <row r="323" spans="4:5">
      <c r="D323" s="22"/>
      <c r="E323" s="21"/>
    </row>
    <row r="324" spans="4:5">
      <c r="D324" s="22"/>
      <c r="E324" s="21"/>
    </row>
    <row r="325" spans="4:5">
      <c r="D325" s="22"/>
      <c r="E325" s="21"/>
    </row>
    <row r="326" spans="4:5">
      <c r="D326" s="22"/>
      <c r="E326" s="21"/>
    </row>
    <row r="327" spans="4:5">
      <c r="D327" s="22"/>
      <c r="E327" s="21"/>
    </row>
    <row r="328" spans="4:5">
      <c r="D328" s="22"/>
      <c r="E328" s="21"/>
    </row>
    <row r="329" spans="4:5">
      <c r="D329" s="22"/>
      <c r="E329" s="21"/>
    </row>
    <row r="330" spans="4:5">
      <c r="D330" s="22"/>
      <c r="E330" s="21"/>
    </row>
    <row r="331" spans="4:5">
      <c r="D331" s="22"/>
      <c r="E331" s="21"/>
    </row>
    <row r="332" spans="4:5">
      <c r="D332" s="22"/>
      <c r="E332" s="21"/>
    </row>
    <row r="333" spans="4:5">
      <c r="D333" s="22"/>
      <c r="E333" s="21"/>
    </row>
    <row r="334" spans="4:5">
      <c r="D334" s="22"/>
      <c r="E334" s="21"/>
    </row>
    <row r="335" spans="4:5">
      <c r="D335" s="22"/>
      <c r="E335" s="21"/>
    </row>
    <row r="336" spans="4:5">
      <c r="D336" s="22"/>
      <c r="E336" s="21"/>
    </row>
    <row r="337" spans="4:5">
      <c r="D337" s="22"/>
      <c r="E337" s="21"/>
    </row>
    <row r="338" spans="4:5">
      <c r="D338" s="22"/>
      <c r="E338" s="21"/>
    </row>
    <row r="339" spans="4:5">
      <c r="D339" s="22"/>
      <c r="E339" s="21"/>
    </row>
    <row r="340" spans="4:5">
      <c r="D340" s="22"/>
      <c r="E340" s="21"/>
    </row>
    <row r="341" spans="4:5">
      <c r="D341" s="22"/>
      <c r="E341" s="21"/>
    </row>
    <row r="342" spans="4:5">
      <c r="D342" s="22"/>
      <c r="E342" s="21"/>
    </row>
    <row r="343" spans="4:5">
      <c r="D343" s="22"/>
      <c r="E343" s="21"/>
    </row>
    <row r="344" spans="4:5">
      <c r="D344" s="22"/>
      <c r="E344" s="21"/>
    </row>
    <row r="345" spans="4:5">
      <c r="D345" s="22"/>
      <c r="E345" s="21"/>
    </row>
    <row r="346" spans="4:5">
      <c r="D346" s="22"/>
      <c r="E346" s="21"/>
    </row>
    <row r="347" spans="4:5">
      <c r="D347" s="22"/>
      <c r="E347" s="21"/>
    </row>
    <row r="348" spans="4:5">
      <c r="D348" s="22"/>
      <c r="E348" s="21"/>
    </row>
    <row r="349" spans="4:5">
      <c r="D349" s="22"/>
      <c r="E349" s="21"/>
    </row>
    <row r="350" spans="4:5">
      <c r="D350" s="22"/>
      <c r="E350" s="21"/>
    </row>
    <row r="351" spans="4:5">
      <c r="D351" s="22"/>
      <c r="E351" s="21"/>
    </row>
    <row r="352" spans="4:5">
      <c r="D352" s="22"/>
      <c r="E352" s="21"/>
    </row>
    <row r="353" spans="4:5">
      <c r="D353" s="22"/>
      <c r="E353" s="21"/>
    </row>
    <row r="354" spans="4:5">
      <c r="D354" s="22"/>
      <c r="E354" s="21"/>
    </row>
    <row r="355" spans="4:5">
      <c r="D355" s="22"/>
      <c r="E355" s="21"/>
    </row>
    <row r="356" spans="4:5">
      <c r="D356" s="22"/>
      <c r="E356" s="21"/>
    </row>
    <row r="357" spans="4:5">
      <c r="D357" s="22"/>
      <c r="E357" s="21"/>
    </row>
    <row r="358" spans="4:5">
      <c r="D358" s="22"/>
      <c r="E358" s="21"/>
    </row>
    <row r="359" spans="4:5">
      <c r="D359" s="22"/>
      <c r="E359" s="21"/>
    </row>
    <row r="360" spans="4:5">
      <c r="D360" s="22"/>
      <c r="E360" s="21"/>
    </row>
    <row r="361" spans="4:5">
      <c r="D361" s="22"/>
      <c r="E361" s="21"/>
    </row>
    <row r="362" spans="4:5">
      <c r="D362" s="22"/>
      <c r="E362" s="21"/>
    </row>
    <row r="363" spans="4:5">
      <c r="D363" s="22"/>
      <c r="E363" s="21"/>
    </row>
    <row r="364" spans="4:5">
      <c r="D364" s="22"/>
      <c r="E364" s="21"/>
    </row>
    <row r="365" spans="4:5">
      <c r="D365" s="22"/>
      <c r="E365" s="21"/>
    </row>
    <row r="366" spans="4:5">
      <c r="D366" s="22"/>
      <c r="E366" s="21"/>
    </row>
    <row r="367" spans="4:5">
      <c r="D367" s="22"/>
      <c r="E367" s="21"/>
    </row>
    <row r="368" spans="4:5">
      <c r="D368" s="22"/>
      <c r="E368" s="21"/>
    </row>
    <row r="369" spans="4:5">
      <c r="D369" s="22"/>
      <c r="E369" s="21"/>
    </row>
    <row r="370" spans="4:5">
      <c r="D370" s="22"/>
      <c r="E370" s="21"/>
    </row>
    <row r="371" spans="4:5">
      <c r="D371" s="22"/>
      <c r="E371" s="21"/>
    </row>
    <row r="372" spans="4:5">
      <c r="D372" s="22"/>
      <c r="E372" s="21"/>
    </row>
    <row r="373" spans="4:5">
      <c r="D373" s="22"/>
      <c r="E373" s="21"/>
    </row>
    <row r="374" spans="4:5">
      <c r="D374" s="22"/>
      <c r="E374" s="21"/>
    </row>
    <row r="375" spans="4:5">
      <c r="D375" s="22"/>
      <c r="E375" s="21"/>
    </row>
    <row r="376" spans="4:5">
      <c r="D376" s="22"/>
      <c r="E376" s="21"/>
    </row>
    <row r="377" spans="4:5">
      <c r="D377" s="22"/>
      <c r="E377" s="21"/>
    </row>
    <row r="378" spans="4:5">
      <c r="D378" s="22"/>
      <c r="E378" s="21"/>
    </row>
    <row r="379" spans="4:5">
      <c r="D379" s="22"/>
      <c r="E379" s="21"/>
    </row>
    <row r="380" spans="4:5">
      <c r="D380" s="22"/>
      <c r="E380" s="21"/>
    </row>
    <row r="381" spans="4:5">
      <c r="D381" s="22"/>
      <c r="E381" s="21"/>
    </row>
    <row r="382" spans="4:5">
      <c r="D382" s="22"/>
      <c r="E382" s="21"/>
    </row>
    <row r="383" spans="4:5">
      <c r="D383" s="22"/>
      <c r="E383" s="21"/>
    </row>
    <row r="384" spans="4:5">
      <c r="D384" s="22"/>
      <c r="E384" s="21"/>
    </row>
    <row r="385" spans="4:5">
      <c r="D385" s="22"/>
      <c r="E385" s="21"/>
    </row>
    <row r="386" spans="4:5">
      <c r="E386" s="21"/>
    </row>
    <row r="387" spans="4:5">
      <c r="E387" s="21"/>
    </row>
    <row r="388" spans="4:5">
      <c r="E388" s="21"/>
    </row>
    <row r="389" spans="4:5">
      <c r="E389" s="21"/>
    </row>
    <row r="390" spans="4:5">
      <c r="E390" s="21"/>
    </row>
    <row r="391" spans="4:5">
      <c r="E391" s="21"/>
    </row>
    <row r="392" spans="4:5">
      <c r="E392" s="21"/>
    </row>
    <row r="393" spans="4:5">
      <c r="E393" s="21"/>
    </row>
    <row r="394" spans="4:5">
      <c r="E394" s="21"/>
    </row>
    <row r="395" spans="4:5">
      <c r="E395" s="21"/>
    </row>
    <row r="396" spans="4:5">
      <c r="E396" s="21"/>
    </row>
    <row r="397" spans="4:5">
      <c r="E397" s="21"/>
    </row>
    <row r="398" spans="4:5">
      <c r="E398" s="21"/>
    </row>
    <row r="399" spans="4:5">
      <c r="E399" s="21"/>
    </row>
    <row r="400" spans="4:5">
      <c r="E400" s="21"/>
    </row>
    <row r="401" spans="5:5">
      <c r="E401" s="21"/>
    </row>
    <row r="402" spans="5:5">
      <c r="E402" s="21"/>
    </row>
    <row r="403" spans="5:5">
      <c r="E403" s="21"/>
    </row>
    <row r="404" spans="5:5">
      <c r="E404" s="21"/>
    </row>
    <row r="405" spans="5:5">
      <c r="E405" s="21"/>
    </row>
    <row r="406" spans="5:5">
      <c r="E406" s="21"/>
    </row>
    <row r="407" spans="5:5">
      <c r="E407" s="21"/>
    </row>
    <row r="408" spans="5:5">
      <c r="E408" s="21"/>
    </row>
    <row r="409" spans="5:5">
      <c r="E409" s="21"/>
    </row>
    <row r="410" spans="5:5">
      <c r="E410" s="21"/>
    </row>
    <row r="411" spans="5:5">
      <c r="E411" s="21"/>
    </row>
    <row r="412" spans="5:5">
      <c r="E412" s="21"/>
    </row>
    <row r="413" spans="5:5">
      <c r="E413" s="21"/>
    </row>
    <row r="414" spans="5:5">
      <c r="E414" s="21"/>
    </row>
    <row r="415" spans="5:5">
      <c r="E415" s="21"/>
    </row>
    <row r="416" spans="5:5">
      <c r="E416" s="21"/>
    </row>
    <row r="417" spans="5:5">
      <c r="E417" s="21"/>
    </row>
    <row r="418" spans="5:5">
      <c r="E418" s="21"/>
    </row>
    <row r="419" spans="5:5">
      <c r="E419" s="21"/>
    </row>
    <row r="420" spans="5:5">
      <c r="E420" s="21"/>
    </row>
    <row r="421" spans="5:5">
      <c r="E421" s="21"/>
    </row>
    <row r="422" spans="5:5">
      <c r="E422" s="21"/>
    </row>
    <row r="423" spans="5:5">
      <c r="E423" s="21"/>
    </row>
    <row r="424" spans="5:5">
      <c r="E424" s="21"/>
    </row>
    <row r="425" spans="5:5">
      <c r="E425" s="21"/>
    </row>
    <row r="426" spans="5:5">
      <c r="E426" s="21"/>
    </row>
    <row r="427" spans="5:5">
      <c r="E427" s="21"/>
    </row>
    <row r="428" spans="5:5">
      <c r="E428" s="21"/>
    </row>
    <row r="429" spans="5:5">
      <c r="E429" s="21"/>
    </row>
    <row r="430" spans="5:5">
      <c r="E430" s="21"/>
    </row>
    <row r="431" spans="5:5">
      <c r="E431" s="21"/>
    </row>
    <row r="432" spans="5:5">
      <c r="E432" s="21"/>
    </row>
    <row r="433" spans="5:5">
      <c r="E433" s="21"/>
    </row>
    <row r="434" spans="5:5">
      <c r="E434" s="21"/>
    </row>
    <row r="435" spans="5:5">
      <c r="E435" s="21"/>
    </row>
    <row r="436" spans="5:5">
      <c r="E436" s="21"/>
    </row>
    <row r="437" spans="5:5">
      <c r="E437" s="21"/>
    </row>
    <row r="438" spans="5:5">
      <c r="E438" s="21"/>
    </row>
    <row r="439" spans="5:5">
      <c r="E439" s="21"/>
    </row>
    <row r="440" spans="5:5">
      <c r="E440" s="21"/>
    </row>
    <row r="441" spans="5:5">
      <c r="E441" s="21"/>
    </row>
    <row r="442" spans="5:5">
      <c r="E442" s="21"/>
    </row>
    <row r="443" spans="5:5">
      <c r="E443" s="21"/>
    </row>
    <row r="444" spans="5:5">
      <c r="E444" s="21"/>
    </row>
    <row r="445" spans="5:5">
      <c r="E445" s="21"/>
    </row>
    <row r="446" spans="5:5">
      <c r="E446" s="21"/>
    </row>
    <row r="447" spans="5:5">
      <c r="E447" s="21"/>
    </row>
    <row r="448" spans="5:5">
      <c r="E448" s="21"/>
    </row>
  </sheetData>
  <hyperlinks>
    <hyperlink ref="B5" location="Forelæsninger" display="Forelæsninger"/>
    <hyperlink ref="B6" location="Hold1" display="Hold 1"/>
    <hyperlink ref="B7" location="Hold2" display="Hold 2"/>
    <hyperlink ref="B8" location="Hold3" display="Hold 3"/>
  </hyperlink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ThisWorkbook.KonverterOgUpload">
                <anchor moveWithCells="1" sizeWithCells="1">
                  <from>
                    <xdr:col>18</xdr:col>
                    <xdr:colOff>76200</xdr:colOff>
                    <xdr:row>8</xdr:row>
                    <xdr:rowOff>0</xdr:rowOff>
                  </from>
                  <to>
                    <xdr:col>19</xdr:col>
                    <xdr:colOff>523875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ThisWorkbook.KontrollerData">
                <anchor moveWithCells="1" sizeWithCells="1">
                  <from>
                    <xdr:col>18</xdr:col>
                    <xdr:colOff>76200</xdr:colOff>
                    <xdr:row>12</xdr:row>
                    <xdr:rowOff>76200</xdr:rowOff>
                  </from>
                  <to>
                    <xdr:col>19</xdr:col>
                    <xdr:colOff>523875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T394"/>
  <sheetViews>
    <sheetView tabSelected="1" topLeftCell="C1" zoomScale="80" zoomScaleNormal="80" zoomScalePageLayoutView="70" workbookViewId="0">
      <pane ySplit="1" topLeftCell="A2" activePane="bottomLeft" state="frozen"/>
      <selection pane="bottomLeft" activeCell="O20" sqref="O20"/>
    </sheetView>
  </sheetViews>
  <sheetFormatPr defaultColWidth="8.625" defaultRowHeight="14.25"/>
  <cols>
    <col min="1" max="1" width="14.375" customWidth="1"/>
    <col min="2" max="2" width="46.625" style="2" customWidth="1"/>
    <col min="3" max="3" width="12.625" style="1" customWidth="1"/>
    <col min="4" max="4" width="11.375" style="1" customWidth="1"/>
    <col min="5" max="5" width="13.125" style="2" customWidth="1"/>
    <col min="6" max="6" width="11.125" customWidth="1"/>
    <col min="7" max="7" width="9.5" customWidth="1"/>
    <col min="8" max="8" width="26.125" style="15" customWidth="1"/>
    <col min="9" max="9" width="12.625" style="15" customWidth="1"/>
    <col min="10" max="10" width="14.625" customWidth="1"/>
    <col min="11" max="11" width="11.5" customWidth="1"/>
    <col min="12" max="12" width="5.625" customWidth="1"/>
    <col min="13" max="13" width="5.75" customWidth="1"/>
    <col min="14" max="14" width="5.5" customWidth="1"/>
    <col min="15" max="15" width="14.625" customWidth="1"/>
    <col min="16" max="16" width="5.875" customWidth="1"/>
    <col min="17" max="17" width="6.125" customWidth="1"/>
    <col min="18" max="18" width="4.625" customWidth="1"/>
    <col min="19" max="19" width="15.25" customWidth="1"/>
    <col min="20" max="20" width="11.875" customWidth="1"/>
  </cols>
  <sheetData>
    <row r="1" spans="1:20" ht="60" customHeight="1" thickBot="1">
      <c r="A1" s="26" t="s">
        <v>3</v>
      </c>
      <c r="B1" s="26" t="s">
        <v>4</v>
      </c>
      <c r="C1" s="27" t="s">
        <v>5</v>
      </c>
      <c r="D1" s="28" t="s">
        <v>6</v>
      </c>
      <c r="E1" s="28" t="s">
        <v>7</v>
      </c>
      <c r="F1" s="27" t="s">
        <v>8</v>
      </c>
      <c r="G1" s="26" t="s">
        <v>9</v>
      </c>
      <c r="H1" s="26" t="s">
        <v>10</v>
      </c>
      <c r="I1" s="29" t="s">
        <v>1</v>
      </c>
      <c r="J1" s="52" t="s">
        <v>11</v>
      </c>
      <c r="K1" s="53" t="s">
        <v>125</v>
      </c>
      <c r="L1" s="53" t="s">
        <v>126</v>
      </c>
      <c r="M1" s="53" t="s">
        <v>127</v>
      </c>
      <c r="N1" s="53" t="s">
        <v>128</v>
      </c>
      <c r="O1" s="53" t="s">
        <v>129</v>
      </c>
      <c r="P1" s="53" t="s">
        <v>137</v>
      </c>
      <c r="Q1" s="53" t="s">
        <v>130</v>
      </c>
      <c r="R1" s="53" t="s">
        <v>136</v>
      </c>
      <c r="S1" t="s">
        <v>138</v>
      </c>
      <c r="T1" s="16" t="s">
        <v>0</v>
      </c>
    </row>
    <row r="2" spans="1:20" ht="15" thickTop="1">
      <c r="C2" s="39"/>
      <c r="D2" s="34"/>
      <c r="E2" s="34"/>
      <c r="I2" s="14"/>
      <c r="J2" s="18"/>
      <c r="K2" s="18"/>
      <c r="L2" s="18"/>
      <c r="M2" s="18"/>
      <c r="N2" s="18"/>
      <c r="P2" s="18"/>
      <c r="Q2" s="18"/>
      <c r="R2" s="18"/>
      <c r="S2" s="6" t="s">
        <v>139</v>
      </c>
      <c r="T2" s="23">
        <v>1</v>
      </c>
    </row>
    <row r="3" spans="1:20" ht="18">
      <c r="B3" s="65" t="s">
        <v>208</v>
      </c>
      <c r="C3" s="39"/>
      <c r="D3" s="34"/>
      <c r="E3" s="34"/>
      <c r="S3" s="6" t="s">
        <v>140</v>
      </c>
      <c r="T3" s="23">
        <v>8</v>
      </c>
    </row>
    <row r="4" spans="1:20" ht="18">
      <c r="A4" s="18"/>
      <c r="B4" s="67"/>
      <c r="C4" s="39"/>
      <c r="D4" s="34"/>
      <c r="E4" s="34"/>
      <c r="K4" s="66"/>
      <c r="S4" s="7" t="s">
        <v>141</v>
      </c>
      <c r="T4" s="24" t="s">
        <v>182</v>
      </c>
    </row>
    <row r="5" spans="1:20" ht="30">
      <c r="A5" s="18"/>
      <c r="B5" s="68" t="s">
        <v>252</v>
      </c>
      <c r="C5" s="39"/>
      <c r="D5" s="34"/>
      <c r="E5" s="34"/>
      <c r="K5" s="66"/>
      <c r="S5" s="7" t="s">
        <v>142</v>
      </c>
      <c r="T5" s="24" t="s">
        <v>2</v>
      </c>
    </row>
    <row r="6" spans="1:20">
      <c r="C6" s="39"/>
      <c r="D6" s="34"/>
      <c r="E6" s="34"/>
      <c r="S6" s="7" t="s">
        <v>143</v>
      </c>
      <c r="T6" s="57">
        <v>43129</v>
      </c>
    </row>
    <row r="7" spans="1:20" ht="15">
      <c r="B7" s="61" t="s">
        <v>156</v>
      </c>
      <c r="C7" s="39"/>
      <c r="D7" s="34"/>
      <c r="E7" s="34"/>
      <c r="S7" s="7" t="s">
        <v>165</v>
      </c>
      <c r="T7" s="62">
        <v>2018</v>
      </c>
    </row>
    <row r="8" spans="1:20">
      <c r="B8" s="60" t="s">
        <v>162</v>
      </c>
      <c r="C8" s="2"/>
      <c r="D8" s="34"/>
      <c r="E8" s="34"/>
    </row>
    <row r="9" spans="1:20">
      <c r="B9" s="60" t="s">
        <v>163</v>
      </c>
      <c r="C9" s="39"/>
      <c r="D9" s="34"/>
      <c r="E9" s="34"/>
    </row>
    <row r="10" spans="1:20">
      <c r="B10" s="60" t="s">
        <v>90</v>
      </c>
      <c r="C10" s="39"/>
      <c r="D10" s="34"/>
      <c r="E10" s="34"/>
    </row>
    <row r="11" spans="1:20">
      <c r="B11" s="60" t="s">
        <v>93</v>
      </c>
      <c r="C11" s="39"/>
      <c r="D11" s="34"/>
      <c r="E11" s="34"/>
    </row>
    <row r="12" spans="1:20">
      <c r="B12" s="60" t="s">
        <v>96</v>
      </c>
      <c r="C12" s="39"/>
      <c r="D12" s="34"/>
      <c r="E12" s="34"/>
    </row>
    <row r="13" spans="1:20">
      <c r="B13" s="60" t="s">
        <v>101</v>
      </c>
      <c r="C13" s="39"/>
      <c r="D13" s="34"/>
      <c r="E13" s="34"/>
    </row>
    <row r="14" spans="1:20">
      <c r="B14" s="60" t="s">
        <v>102</v>
      </c>
      <c r="C14" s="39"/>
      <c r="D14" s="34"/>
      <c r="E14" s="34"/>
      <c r="O14">
        <v>1</v>
      </c>
    </row>
    <row r="15" spans="1:20">
      <c r="B15" s="60" t="s">
        <v>103</v>
      </c>
      <c r="C15" s="39"/>
      <c r="D15" s="34"/>
      <c r="E15" s="34"/>
      <c r="L15" s="18"/>
      <c r="M15" s="18"/>
      <c r="N15" s="18"/>
      <c r="P15" s="18"/>
      <c r="Q15" s="18"/>
      <c r="R15" s="18"/>
    </row>
    <row r="16" spans="1:20">
      <c r="B16" s="60" t="s">
        <v>184</v>
      </c>
      <c r="C16" s="39"/>
      <c r="D16" s="34"/>
      <c r="E16" s="34"/>
      <c r="L16" s="25"/>
      <c r="M16" s="25"/>
      <c r="N16" s="25"/>
      <c r="P16" s="25"/>
      <c r="Q16" s="25"/>
      <c r="R16" s="25"/>
    </row>
    <row r="17" spans="1:18">
      <c r="B17" s="60" t="s">
        <v>205</v>
      </c>
      <c r="C17" s="2" t="s">
        <v>200</v>
      </c>
      <c r="D17" s="34"/>
      <c r="E17" s="34"/>
      <c r="L17" s="25"/>
      <c r="M17" s="25"/>
      <c r="N17" s="25"/>
      <c r="P17" s="25"/>
      <c r="Q17" s="25"/>
      <c r="R17" s="25"/>
    </row>
    <row r="18" spans="1:18">
      <c r="B18" s="60" t="s">
        <v>206</v>
      </c>
    </row>
    <row r="19" spans="1:18">
      <c r="B19" s="60" t="s">
        <v>207</v>
      </c>
    </row>
    <row r="20" spans="1:18">
      <c r="B20" s="60" t="s">
        <v>196</v>
      </c>
    </row>
    <row r="23" spans="1:18" ht="15">
      <c r="A23" s="3"/>
      <c r="C23" s="69"/>
      <c r="D23" s="35"/>
      <c r="E23" s="35"/>
      <c r="F23" s="7"/>
      <c r="G23" s="2"/>
      <c r="H23" s="54"/>
      <c r="I23" s="14"/>
      <c r="K23" s="66"/>
      <c r="N23" s="7"/>
      <c r="Q23" s="7"/>
      <c r="R23" s="7"/>
    </row>
    <row r="24" spans="1:18">
      <c r="C24" s="69"/>
      <c r="D24" s="34"/>
      <c r="E24" s="34"/>
    </row>
    <row r="25" spans="1:18">
      <c r="C25" s="39"/>
      <c r="D25" s="34"/>
      <c r="E25" s="34"/>
    </row>
    <row r="26" spans="1:18" ht="23.25">
      <c r="A26" s="7"/>
      <c r="B26" s="49" t="s">
        <v>120</v>
      </c>
      <c r="C26" s="41"/>
      <c r="D26" s="37"/>
      <c r="E26" s="37"/>
      <c r="F26" s="7"/>
      <c r="G26" s="7"/>
      <c r="H26" s="14"/>
      <c r="I26" s="14"/>
    </row>
    <row r="27" spans="1:18" ht="15">
      <c r="A27" s="3"/>
      <c r="C27" s="41"/>
      <c r="D27" s="35"/>
      <c r="E27" s="35"/>
      <c r="F27" s="7"/>
      <c r="G27" s="12"/>
      <c r="H27" s="54"/>
      <c r="I27" s="14"/>
    </row>
    <row r="28" spans="1:18" ht="15">
      <c r="A28" s="3" t="s">
        <v>219</v>
      </c>
      <c r="B28" s="2" t="str">
        <f>IF(Table1[[#This Row],[Fag]]&lt;&gt;"","Hold " &amp; Table1[[#This Row],[Dette er for hold '# (fx 1-8 eller 1)]] &amp; " " &amp; Table1[[#This Row],[Beskrivelse]],"")</f>
        <v>Hold 1-4 Inflammatoriske ledsygdomme</v>
      </c>
      <c r="C28" s="39">
        <f>IF(Table1[[#This Row],[Navn]]&lt;&gt;"",DATE($T$7, 1, -2) - WEEKDAY(DATE($T$7, 1, 3)) +Table1[[#This Row],[Kal uge]]* 7+Table1[[#This Row],[Uge dag]]-1,"")</f>
        <v>43144</v>
      </c>
      <c r="D28" s="35">
        <v>0.34375</v>
      </c>
      <c r="E28" s="35">
        <v>0.375</v>
      </c>
      <c r="F28" s="7"/>
      <c r="G28" s="2" t="s">
        <v>27</v>
      </c>
      <c r="H28" s="54" t="s">
        <v>220</v>
      </c>
      <c r="I28" s="14" t="s">
        <v>91</v>
      </c>
      <c r="J28" t="s">
        <v>62</v>
      </c>
      <c r="K28" s="66"/>
      <c r="P28">
        <v>7</v>
      </c>
      <c r="R28">
        <v>2</v>
      </c>
    </row>
    <row r="29" spans="1:18" ht="15">
      <c r="A29" s="3" t="s">
        <v>219</v>
      </c>
      <c r="B29" s="2" t="str">
        <f>IF(Table1[[#This Row],[Fag]]&lt;&gt;"","Hold " &amp; Table1[[#This Row],[Dette er for hold '# (fx 1-8 eller 1)]] &amp; " " &amp; Table1[[#This Row],[Beskrivelse]],"")</f>
        <v>Hold 1-4 Bindevævssgydomme</v>
      </c>
      <c r="C29" s="39">
        <f>IF(Table1[[#This Row],[Navn]]&lt;&gt;"",DATE($T$7, 1, -2) - WEEKDAY(DATE($T$7, 1, 3)) +Table1[[#This Row],[Kal uge]]* 7+Table1[[#This Row],[Uge dag]]-1,"")</f>
        <v>43144</v>
      </c>
      <c r="D29" s="35">
        <v>0.38541666666666669</v>
      </c>
      <c r="E29" s="35">
        <v>0.41666666666666669</v>
      </c>
      <c r="F29" s="7"/>
      <c r="G29" s="2" t="s">
        <v>66</v>
      </c>
      <c r="H29" s="54" t="s">
        <v>220</v>
      </c>
      <c r="I29" s="14" t="s">
        <v>91</v>
      </c>
      <c r="J29" s="18" t="s">
        <v>62</v>
      </c>
      <c r="K29" s="66"/>
      <c r="P29" s="18">
        <v>7</v>
      </c>
      <c r="R29">
        <v>2</v>
      </c>
    </row>
    <row r="30" spans="1:18" ht="15">
      <c r="A30" s="3" t="s">
        <v>56</v>
      </c>
      <c r="B30" s="2" t="str">
        <f>IF(Table1[[#This Row],[Fag]]&lt;&gt;"","Hold " &amp; Table1[[#This Row],[Dette er for hold '# (fx 1-8 eller 1)]] &amp; " " &amp; Table1[[#This Row],[Beskrivelse]],"")</f>
        <v/>
      </c>
      <c r="C30" s="39" t="str">
        <f>IF(Table1[[#This Row],[Navn]]&lt;&gt;"",DATE($T$7, 1, -2) - WEEKDAY(DATE($T$7, 1, 3)) +Table1[[#This Row],[Kal uge]]* 7+Table1[[#This Row],[Uge dag]]-1,"")</f>
        <v/>
      </c>
      <c r="D30" s="35" t="s">
        <v>56</v>
      </c>
      <c r="E30" s="35" t="s">
        <v>56</v>
      </c>
      <c r="F30" s="7"/>
      <c r="G30" s="2" t="s">
        <v>56</v>
      </c>
      <c r="H30" s="54" t="s">
        <v>56</v>
      </c>
      <c r="I30" s="14" t="s">
        <v>56</v>
      </c>
      <c r="J30" s="25" t="s">
        <v>56</v>
      </c>
      <c r="K30" s="66"/>
      <c r="N30" s="7"/>
      <c r="P30" s="25" t="s">
        <v>56</v>
      </c>
      <c r="Q30" s="7"/>
      <c r="R30" s="7" t="s">
        <v>56</v>
      </c>
    </row>
    <row r="31" spans="1:18" ht="15">
      <c r="A31" s="3" t="s">
        <v>221</v>
      </c>
      <c r="B31" s="2" t="str">
        <f>IF(Table1[[#This Row],[Fag]]&lt;&gt;"","Hold " &amp; Table1[[#This Row],[Dette er for hold '# (fx 1-8 eller 1)]] &amp; " " &amp; Table1[[#This Row],[Beskrivelse]],"")</f>
        <v xml:space="preserve">Hold 1-4 Nuklearmedicin </v>
      </c>
      <c r="C31" s="39">
        <f>IF(Table1[[#This Row],[Navn]]&lt;&gt;"",DATE($T$7, 1, -2) - WEEKDAY(DATE($T$7, 1, 3)) +Table1[[#This Row],[Kal uge]]* 7+Table1[[#This Row],[Uge dag]]-1,"")</f>
        <v>43150</v>
      </c>
      <c r="D31" s="35">
        <v>0.54166666666666663</v>
      </c>
      <c r="E31" s="35">
        <v>0.625</v>
      </c>
      <c r="F31" s="7"/>
      <c r="G31" s="2" t="s">
        <v>222</v>
      </c>
      <c r="H31" s="54" t="s">
        <v>220</v>
      </c>
      <c r="I31" s="14" t="s">
        <v>91</v>
      </c>
      <c r="J31" t="s">
        <v>55</v>
      </c>
      <c r="K31" s="66"/>
      <c r="N31" s="7"/>
      <c r="P31">
        <v>8</v>
      </c>
      <c r="Q31" s="7"/>
      <c r="R31" s="7">
        <v>1</v>
      </c>
    </row>
    <row r="32" spans="1:18" ht="15">
      <c r="A32" s="3" t="s">
        <v>219</v>
      </c>
      <c r="B32" s="2" t="str">
        <f>IF(Table1[[#This Row],[Fag]]&lt;&gt;"","Hold " &amp; Table1[[#This Row],[Dette er for hold '# (fx 1-8 eller 1)]] &amp; " " &amp; Table1[[#This Row],[Beskrivelse]],"")</f>
        <v>Hold 1-4 Vaskulitetssygdomme</v>
      </c>
      <c r="C32" s="39">
        <f>IF(Table1[[#This Row],[Navn]]&lt;&gt;"",DATE($T$7, 1, -2) - WEEKDAY(DATE($T$7, 1, 3)) +Table1[[#This Row],[Kal uge]]* 7+Table1[[#This Row],[Uge dag]]-1,"")</f>
        <v>43151</v>
      </c>
      <c r="D32" s="35">
        <v>0.34375</v>
      </c>
      <c r="E32" s="35">
        <v>0.375</v>
      </c>
      <c r="F32" s="7"/>
      <c r="G32" s="2" t="s">
        <v>29</v>
      </c>
      <c r="H32" s="54" t="s">
        <v>220</v>
      </c>
      <c r="I32" s="14" t="s">
        <v>91</v>
      </c>
      <c r="J32" t="s">
        <v>68</v>
      </c>
      <c r="K32" s="66"/>
      <c r="N32" s="7"/>
      <c r="P32">
        <v>8</v>
      </c>
      <c r="Q32" s="7"/>
      <c r="R32" s="7">
        <v>2</v>
      </c>
    </row>
    <row r="33" spans="1:18" ht="15">
      <c r="A33" s="3" t="s">
        <v>223</v>
      </c>
      <c r="B33" s="2" t="str">
        <f>IF(Table1[[#This Row],[Fag]]&lt;&gt;"","Hold " &amp; Table1[[#This Row],[Dette er for hold '# (fx 1-8 eller 1)]] &amp; " " &amp; Table1[[#This Row],[Beskrivelse]],"")</f>
        <v>Hold 1-4 Patient med ondt i ryggen</v>
      </c>
      <c r="C33" s="39">
        <f>IF(Table1[[#This Row],[Navn]]&lt;&gt;"",DATE($T$7, 1, -2) - WEEKDAY(DATE($T$7, 1, 3)) +Table1[[#This Row],[Kal uge]]* 7+Table1[[#This Row],[Uge dag]]-1,"")</f>
        <v>43151</v>
      </c>
      <c r="D33" s="35">
        <v>0.38541666666666669</v>
      </c>
      <c r="E33" s="35">
        <v>0.41666666666666669</v>
      </c>
      <c r="F33" s="7"/>
      <c r="G33" s="2" t="s">
        <v>31</v>
      </c>
      <c r="H33" s="54" t="s">
        <v>220</v>
      </c>
      <c r="I33" s="14" t="s">
        <v>91</v>
      </c>
      <c r="J33" t="s">
        <v>224</v>
      </c>
      <c r="K33" s="66"/>
      <c r="N33" s="7"/>
      <c r="P33">
        <v>8</v>
      </c>
      <c r="Q33" s="7"/>
      <c r="R33" s="7">
        <v>2</v>
      </c>
    </row>
    <row r="34" spans="1:18" ht="15">
      <c r="A34" s="3" t="s">
        <v>219</v>
      </c>
      <c r="B34" s="2" t="str">
        <f>IF(Table1[[#This Row],[Fag]]&lt;&gt;"","Hold " &amp; Table1[[#This Row],[Dette er for hold '# (fx 1-8 eller 1)]] &amp; " " &amp; Table1[[#This Row],[Beskrivelse]],"")</f>
        <v>Hold 1-4 Monoartrit og polyartrit</v>
      </c>
      <c r="C34" s="39">
        <f>IF(Table1[[#This Row],[Navn]]&lt;&gt;"",DATE($T$7, 1, -2) - WEEKDAY(DATE($T$7, 1, 3)) +Table1[[#This Row],[Kal uge]]* 7+Table1[[#This Row],[Uge dag]]-1,"")</f>
        <v>43151</v>
      </c>
      <c r="D34" s="35">
        <v>0.42708333333333331</v>
      </c>
      <c r="E34" s="35">
        <v>0.45833333333333331</v>
      </c>
      <c r="F34" s="7"/>
      <c r="G34" s="2" t="s">
        <v>30</v>
      </c>
      <c r="H34" s="54" t="s">
        <v>220</v>
      </c>
      <c r="I34" s="14" t="s">
        <v>91</v>
      </c>
      <c r="J34" s="7" t="s">
        <v>67</v>
      </c>
      <c r="K34" s="66"/>
      <c r="N34" s="7"/>
      <c r="P34" s="7">
        <v>8</v>
      </c>
      <c r="Q34" s="7"/>
      <c r="R34" s="7">
        <v>2</v>
      </c>
    </row>
    <row r="35" spans="1:18" ht="15">
      <c r="A35" s="3" t="s">
        <v>225</v>
      </c>
      <c r="B35" s="2" t="str">
        <f>IF(Table1[[#This Row],[Fag]]&lt;&gt;"","Hold " &amp; Table1[[#This Row],[Dette er for hold '# (fx 1-8 eller 1)]] &amp; " " &amp; Table1[[#This Row],[Beskrivelse]],"")</f>
        <v>Hold 1-4 Malabsorption</v>
      </c>
      <c r="C35" s="39">
        <f>IF(Table1[[#This Row],[Navn]]&lt;&gt;"",DATE($T$7, 1, -2) - WEEKDAY(DATE($T$7, 1, 3)) +Table1[[#This Row],[Kal uge]]* 7+Table1[[#This Row],[Uge dag]]-1,"")</f>
        <v>43153</v>
      </c>
      <c r="D35" s="35">
        <v>0.34375</v>
      </c>
      <c r="E35" s="35">
        <v>0.375</v>
      </c>
      <c r="F35" s="7"/>
      <c r="G35" s="2" t="s">
        <v>32</v>
      </c>
      <c r="H35" s="54" t="s">
        <v>220</v>
      </c>
      <c r="I35" s="14" t="s">
        <v>91</v>
      </c>
      <c r="J35" s="7" t="s">
        <v>69</v>
      </c>
      <c r="K35" s="66"/>
      <c r="N35" s="7"/>
      <c r="P35" s="7">
        <v>8</v>
      </c>
      <c r="Q35" s="7"/>
      <c r="R35" s="7">
        <v>4</v>
      </c>
    </row>
    <row r="36" spans="1:18" ht="15">
      <c r="A36" s="3" t="s">
        <v>225</v>
      </c>
      <c r="B36" s="2" t="str">
        <f>IF(Table1[[#This Row],[Fag]]&lt;&gt;"","Hold " &amp; Table1[[#This Row],[Dette er for hold '# (fx 1-8 eller 1)]] &amp; " " &amp; Table1[[#This Row],[Beskrivelse]],"")</f>
        <v>Hold 1-4 Tarmsvigt</v>
      </c>
      <c r="C36" s="39">
        <f>IF(Table1[[#This Row],[Navn]]&lt;&gt;"",DATE($T$7, 1, -2) - WEEKDAY(DATE($T$7, 1, 3)) +Table1[[#This Row],[Kal uge]]* 7+Table1[[#This Row],[Uge dag]]-1,"")</f>
        <v>43153</v>
      </c>
      <c r="D36" s="35">
        <v>0.38541666666666669</v>
      </c>
      <c r="E36" s="35">
        <v>0.41666666666666669</v>
      </c>
      <c r="F36" s="7"/>
      <c r="G36" s="2" t="s">
        <v>33</v>
      </c>
      <c r="H36" s="54" t="s">
        <v>220</v>
      </c>
      <c r="I36" s="14" t="s">
        <v>91</v>
      </c>
      <c r="J36" s="7" t="s">
        <v>69</v>
      </c>
      <c r="K36" s="66"/>
      <c r="N36" s="7"/>
      <c r="P36" s="7">
        <v>8</v>
      </c>
      <c r="Q36" s="7"/>
      <c r="R36" s="7">
        <v>4</v>
      </c>
    </row>
    <row r="37" spans="1:18" ht="15">
      <c r="A37" s="3" t="s">
        <v>229</v>
      </c>
      <c r="B37" s="2" t="str">
        <f>IF(Table1[[#This Row],[Fag]]&lt;&gt;"","Hold " &amp; Table1[[#This Row],[Dette er for hold '# (fx 1-8 eller 1)]] &amp; " " &amp; Table1[[#This Row],[Beskrivelse]],"")</f>
        <v>Hold 1-4 Blødning og Trombose tendens</v>
      </c>
      <c r="C37" s="39">
        <f>IF(Table1[[#This Row],[Navn]]&lt;&gt;"",DATE($T$7, 1, -2) - WEEKDAY(DATE($T$7, 1, 3)) +Table1[[#This Row],[Kal uge]]* 7+Table1[[#This Row],[Uge dag]]-1,"")</f>
        <v>43153</v>
      </c>
      <c r="D37" s="35">
        <v>0.42708333333333331</v>
      </c>
      <c r="E37" s="35">
        <v>0.45833333333333331</v>
      </c>
      <c r="F37" s="7"/>
      <c r="G37" s="2" t="s">
        <v>239</v>
      </c>
      <c r="H37" s="54" t="s">
        <v>220</v>
      </c>
      <c r="I37" s="14" t="s">
        <v>91</v>
      </c>
      <c r="J37" s="7" t="s">
        <v>145</v>
      </c>
      <c r="K37" s="66"/>
      <c r="N37" s="7"/>
      <c r="P37" s="7">
        <v>8</v>
      </c>
      <c r="Q37" s="7"/>
      <c r="R37" s="7">
        <v>4</v>
      </c>
    </row>
    <row r="38" spans="1:18" ht="15">
      <c r="A38" s="3" t="s">
        <v>56</v>
      </c>
      <c r="B38" s="2" t="str">
        <f>IF(Table1[[#This Row],[Fag]]&lt;&gt;"","Hold " &amp; Table1[[#This Row],[Dette er for hold '# (fx 1-8 eller 1)]] &amp; " " &amp; Table1[[#This Row],[Beskrivelse]],"")</f>
        <v/>
      </c>
      <c r="C38" s="39" t="str">
        <f>IF(Table1[[#This Row],[Navn]]&lt;&gt;"",DATE($T$7, 1, -2) - WEEKDAY(DATE($T$7, 1, 3)) +Table1[[#This Row],[Kal uge]]* 7+Table1[[#This Row],[Uge dag]]-1,"")</f>
        <v/>
      </c>
      <c r="D38" s="35" t="s">
        <v>56</v>
      </c>
      <c r="E38" s="35" t="s">
        <v>56</v>
      </c>
      <c r="F38" s="7"/>
      <c r="G38" s="2" t="s">
        <v>56</v>
      </c>
      <c r="H38" s="54" t="s">
        <v>56</v>
      </c>
      <c r="I38" s="14" t="s">
        <v>56</v>
      </c>
      <c r="J38" s="7" t="s">
        <v>56</v>
      </c>
      <c r="K38" s="66"/>
      <c r="N38" s="7"/>
      <c r="P38" s="7" t="s">
        <v>56</v>
      </c>
      <c r="Q38" s="7"/>
      <c r="R38" s="7" t="s">
        <v>56</v>
      </c>
    </row>
    <row r="39" spans="1:18" ht="15">
      <c r="A39" s="3" t="s">
        <v>226</v>
      </c>
      <c r="B39" s="2" t="str">
        <f>IF(Table1[[#This Row],[Fag]]&lt;&gt;"","Hold " &amp; Table1[[#This Row],[Dette er for hold '# (fx 1-8 eller 1)]] &amp; " " &amp; Table1[[#This Row],[Beskrivelse]],"")</f>
        <v>Hold 1-4 Parasitologi og tropemedicin</v>
      </c>
      <c r="C39" s="39">
        <f>IF(Table1[[#This Row],[Navn]]&lt;&gt;"",DATE($T$7, 1, -2) - WEEKDAY(DATE($T$7, 1, 3)) +Table1[[#This Row],[Kal uge]]* 7+Table1[[#This Row],[Uge dag]]-1,"")</f>
        <v>43157</v>
      </c>
      <c r="D39" s="35">
        <v>0.54166666666666663</v>
      </c>
      <c r="E39" s="35">
        <v>0.625</v>
      </c>
      <c r="F39" s="7"/>
      <c r="G39" s="2" t="s">
        <v>58</v>
      </c>
      <c r="H39" s="54" t="s">
        <v>220</v>
      </c>
      <c r="I39" s="14" t="s">
        <v>91</v>
      </c>
      <c r="J39" s="7" t="s">
        <v>59</v>
      </c>
      <c r="K39" s="66"/>
      <c r="N39" s="7"/>
      <c r="P39" s="7">
        <v>9</v>
      </c>
      <c r="Q39" s="7"/>
      <c r="R39" s="7">
        <v>1</v>
      </c>
    </row>
    <row r="40" spans="1:18" ht="15">
      <c r="A40" s="3" t="s">
        <v>225</v>
      </c>
      <c r="B40" s="2" t="str">
        <f>IF(Table1[[#This Row],[Fag]]&lt;&gt;"","Hold " &amp; Table1[[#This Row],[Dette er for hold '# (fx 1-8 eller 1)]] &amp; " " &amp; Table1[[#This Row],[Beskrivelse]],"")</f>
        <v>Hold 1-4 Akut leversvigt og kronisk hepatitis sygdomme</v>
      </c>
      <c r="C40" s="39">
        <f>IF(Table1[[#This Row],[Navn]]&lt;&gt;"",DATE($T$7, 1, -2) - WEEKDAY(DATE($T$7, 1, 3)) +Table1[[#This Row],[Kal uge]]* 7+Table1[[#This Row],[Uge dag]]-1,"")</f>
        <v>43158</v>
      </c>
      <c r="D40" s="35">
        <v>0.34375</v>
      </c>
      <c r="E40" s="35">
        <v>0.375</v>
      </c>
      <c r="F40" s="7"/>
      <c r="G40" s="2" t="s">
        <v>71</v>
      </c>
      <c r="H40" s="54" t="s">
        <v>220</v>
      </c>
      <c r="I40" s="14" t="s">
        <v>91</v>
      </c>
      <c r="J40" s="7" t="s">
        <v>72</v>
      </c>
      <c r="K40" s="66"/>
      <c r="N40" s="7"/>
      <c r="P40" s="7">
        <v>9</v>
      </c>
      <c r="Q40" s="7"/>
      <c r="R40" s="7">
        <v>2</v>
      </c>
    </row>
    <row r="41" spans="1:18" ht="15">
      <c r="A41" s="3" t="s">
        <v>225</v>
      </c>
      <c r="B41" s="2" t="str">
        <f>IF(Table1[[#This Row],[Fag]]&lt;&gt;"","Hold " &amp; Table1[[#This Row],[Dette er for hold '# (fx 1-8 eller 1)]] &amp; " " &amp; Table1[[#This Row],[Beskrivelse]],"")</f>
        <v>Hold 1-4 Cirrose</v>
      </c>
      <c r="C41" s="39">
        <f>IF(Table1[[#This Row],[Navn]]&lt;&gt;"",DATE($T$7, 1, -2) - WEEKDAY(DATE($T$7, 1, 3)) +Table1[[#This Row],[Kal uge]]* 7+Table1[[#This Row],[Uge dag]]-1,"")</f>
        <v>43158</v>
      </c>
      <c r="D41" s="35">
        <v>0.38541666666666669</v>
      </c>
      <c r="E41" s="35">
        <v>0.41666666666666669</v>
      </c>
      <c r="F41" s="7"/>
      <c r="G41" s="2" t="s">
        <v>34</v>
      </c>
      <c r="H41" s="54" t="s">
        <v>220</v>
      </c>
      <c r="I41" s="14" t="s">
        <v>91</v>
      </c>
      <c r="J41" s="7" t="s">
        <v>70</v>
      </c>
      <c r="K41" s="66"/>
      <c r="N41" s="7"/>
      <c r="P41" s="7">
        <v>9</v>
      </c>
      <c r="Q41" s="7"/>
      <c r="R41" s="7">
        <v>2</v>
      </c>
    </row>
    <row r="42" spans="1:18" ht="15">
      <c r="A42" s="3" t="s">
        <v>219</v>
      </c>
      <c r="B42" s="2" t="str">
        <f>IF(Table1[[#This Row],[Fag]]&lt;&gt;"","Hold " &amp; Table1[[#This Row],[Dette er for hold '# (fx 1-8 eller 1)]] &amp; " " &amp; Table1[[#This Row],[Beskrivelse]],"")</f>
        <v>Hold 1-4 Spondylartrit: primær</v>
      </c>
      <c r="C42" s="39">
        <f>IF(Table1[[#This Row],[Navn]]&lt;&gt;"",DATE($T$7, 1, -2) - WEEKDAY(DATE($T$7, 1, 3)) +Table1[[#This Row],[Kal uge]]* 7+Table1[[#This Row],[Uge dag]]-1,"")</f>
        <v>43158</v>
      </c>
      <c r="D42" s="35">
        <v>0.42708333333333331</v>
      </c>
      <c r="E42" s="35">
        <v>0.45833333333333331</v>
      </c>
      <c r="F42" s="7"/>
      <c r="G42" s="2" t="s">
        <v>28</v>
      </c>
      <c r="H42" s="54" t="s">
        <v>220</v>
      </c>
      <c r="I42" s="14" t="s">
        <v>91</v>
      </c>
      <c r="J42" s="7" t="s">
        <v>63</v>
      </c>
      <c r="K42" s="66"/>
      <c r="N42" s="7"/>
      <c r="P42" s="7">
        <v>9</v>
      </c>
      <c r="Q42" s="7"/>
      <c r="R42" s="7">
        <v>2</v>
      </c>
    </row>
    <row r="43" spans="1:18" ht="15">
      <c r="A43" s="3" t="s">
        <v>225</v>
      </c>
      <c r="B43" s="2" t="str">
        <f>IF(Table1[[#This Row],[Fag]]&lt;&gt;"","Hold " &amp; Table1[[#This Row],[Dette er for hold '# (fx 1-8 eller 1)]] &amp; " " &amp; Table1[[#This Row],[Beskrivelse]],"")</f>
        <v>Hold 1-4 Inflammatorisk tarmsygdom</v>
      </c>
      <c r="C43" s="39">
        <f>IF(Table1[[#This Row],[Navn]]&lt;&gt;"",DATE($T$7, 1, -2) - WEEKDAY(DATE($T$7, 1, 3)) +Table1[[#This Row],[Kal uge]]* 7+Table1[[#This Row],[Uge dag]]-1,"")</f>
        <v>43160</v>
      </c>
      <c r="D43" s="35">
        <v>0.34375</v>
      </c>
      <c r="E43" s="35">
        <v>0.375</v>
      </c>
      <c r="F43" s="7"/>
      <c r="G43" s="2" t="s">
        <v>36</v>
      </c>
      <c r="H43" s="54" t="s">
        <v>220</v>
      </c>
      <c r="I43" s="14" t="s">
        <v>91</v>
      </c>
      <c r="J43" s="7" t="s">
        <v>74</v>
      </c>
      <c r="K43" s="66"/>
      <c r="N43" s="7"/>
      <c r="P43" s="7">
        <v>9</v>
      </c>
      <c r="Q43" s="7"/>
      <c r="R43" s="7">
        <v>4</v>
      </c>
    </row>
    <row r="44" spans="1:18" ht="15">
      <c r="A44" s="3" t="s">
        <v>225</v>
      </c>
      <c r="B44" s="2" t="str">
        <f>IF(Table1[[#This Row],[Fag]]&lt;&gt;"","Hold " &amp; Table1[[#This Row],[Dette er for hold '# (fx 1-8 eller 1)]] &amp; " " &amp; Table1[[#This Row],[Beskrivelse]],"")</f>
        <v>Hold 1-4 Primær og neuroendokrin leverkræft</v>
      </c>
      <c r="C44" s="39">
        <f>IF(Table1[[#This Row],[Navn]]&lt;&gt;"",DATE($T$7, 1, -2) - WEEKDAY(DATE($T$7, 1, 3)) +Table1[[#This Row],[Kal uge]]* 7+Table1[[#This Row],[Uge dag]]-1,"")</f>
        <v>43160</v>
      </c>
      <c r="D44" s="35">
        <v>0.38541666666666669</v>
      </c>
      <c r="E44" s="35">
        <v>0.41666666666666669</v>
      </c>
      <c r="F44" s="7"/>
      <c r="G44" s="2" t="s">
        <v>35</v>
      </c>
      <c r="H44" s="54" t="s">
        <v>220</v>
      </c>
      <c r="I44" s="14" t="s">
        <v>91</v>
      </c>
      <c r="J44" s="7" t="s">
        <v>83</v>
      </c>
      <c r="K44" s="66"/>
      <c r="N44" s="7"/>
      <c r="P44" s="7">
        <v>9</v>
      </c>
      <c r="Q44" s="7"/>
      <c r="R44" s="7">
        <v>4</v>
      </c>
    </row>
    <row r="45" spans="1:18" ht="15">
      <c r="A45" s="3" t="s">
        <v>227</v>
      </c>
      <c r="B45" s="2" t="str">
        <f>IF(Table1[[#This Row],[Fag]]&lt;&gt;"","Hold " &amp; Table1[[#This Row],[Dette er for hold '# (fx 1-8 eller 1)]] &amp; " " &amp; Table1[[#This Row],[Beskrivelse]],"")</f>
        <v>Hold 1-4 Patient med ondt i maven</v>
      </c>
      <c r="C45" s="39">
        <f>IF(Table1[[#This Row],[Navn]]&lt;&gt;"",DATE($T$7, 1, -2) - WEEKDAY(DATE($T$7, 1, 3)) +Table1[[#This Row],[Kal uge]]* 7+Table1[[#This Row],[Uge dag]]-1,"")</f>
        <v>43160</v>
      </c>
      <c r="D45" s="35">
        <v>0.42708333333333331</v>
      </c>
      <c r="E45" s="35">
        <v>0.45833333333333331</v>
      </c>
      <c r="F45" s="7"/>
      <c r="G45" s="2" t="s">
        <v>37</v>
      </c>
      <c r="H45" s="54" t="s">
        <v>220</v>
      </c>
      <c r="I45" s="14" t="s">
        <v>91</v>
      </c>
      <c r="J45" s="7" t="s">
        <v>228</v>
      </c>
      <c r="K45" s="66"/>
      <c r="N45" s="7"/>
      <c r="P45" s="7">
        <v>9</v>
      </c>
      <c r="Q45" s="7"/>
      <c r="R45" s="7">
        <v>4</v>
      </c>
    </row>
    <row r="46" spans="1:18" ht="15">
      <c r="A46" s="3" t="s">
        <v>56</v>
      </c>
      <c r="B46" s="2" t="str">
        <f>IF(Table1[[#This Row],[Fag]]&lt;&gt;"","Hold " &amp; Table1[[#This Row],[Dette er for hold '# (fx 1-8 eller 1)]] &amp; " " &amp; Table1[[#This Row],[Beskrivelse]],"")</f>
        <v/>
      </c>
      <c r="C46" s="39" t="str">
        <f>IF(Table1[[#This Row],[Navn]]&lt;&gt;"",DATE($T$7, 1, -2) - WEEKDAY(DATE($T$7, 1, 3)) +Table1[[#This Row],[Kal uge]]* 7+Table1[[#This Row],[Uge dag]]-1,"")</f>
        <v/>
      </c>
      <c r="D46" s="35" t="s">
        <v>56</v>
      </c>
      <c r="E46" s="35" t="s">
        <v>56</v>
      </c>
      <c r="F46" s="7"/>
      <c r="G46" s="2" t="s">
        <v>56</v>
      </c>
      <c r="H46" s="54" t="s">
        <v>56</v>
      </c>
      <c r="I46" s="14" t="s">
        <v>56</v>
      </c>
      <c r="J46" s="7" t="s">
        <v>56</v>
      </c>
      <c r="K46" s="66"/>
      <c r="N46" s="7"/>
      <c r="P46" s="7" t="s">
        <v>56</v>
      </c>
      <c r="Q46" s="7"/>
      <c r="R46" s="7" t="s">
        <v>56</v>
      </c>
    </row>
    <row r="47" spans="1:18" ht="15">
      <c r="A47" s="3" t="s">
        <v>226</v>
      </c>
      <c r="B47" s="2" t="str">
        <f>IF(Table1[[#This Row],[Fag]]&lt;&gt;"","Hold " &amp; Table1[[#This Row],[Dette er for hold '# (fx 1-8 eller 1)]] &amp; " " &amp; Table1[[#This Row],[Beskrivelse]],"")</f>
        <v>Hold 1-4 Diarre og obstipation</v>
      </c>
      <c r="C47" s="39">
        <f>IF(Table1[[#This Row],[Navn]]&lt;&gt;"",DATE($T$7, 1, -2) - WEEKDAY(DATE($T$7, 1, 3)) +Table1[[#This Row],[Kal uge]]* 7+Table1[[#This Row],[Uge dag]]-1,"")</f>
        <v>43164</v>
      </c>
      <c r="D47" s="35">
        <v>0.54166666666666663</v>
      </c>
      <c r="E47" s="35">
        <v>0.625</v>
      </c>
      <c r="F47" s="7"/>
      <c r="G47" s="2" t="s">
        <v>64</v>
      </c>
      <c r="H47" s="54" t="s">
        <v>220</v>
      </c>
      <c r="I47" s="14" t="s">
        <v>91</v>
      </c>
      <c r="J47" s="7" t="s">
        <v>65</v>
      </c>
      <c r="K47" s="66"/>
      <c r="N47" s="7"/>
      <c r="P47" s="7">
        <v>10</v>
      </c>
      <c r="Q47" s="7"/>
      <c r="R47" s="7">
        <v>1</v>
      </c>
    </row>
    <row r="48" spans="1:18" ht="15">
      <c r="A48" s="3" t="s">
        <v>229</v>
      </c>
      <c r="B48" s="2" t="str">
        <f>IF(Table1[[#This Row],[Fag]]&lt;&gt;"","Hold " &amp; Table1[[#This Row],[Dette er for hold '# (fx 1-8 eller 1)]] &amp; " " &amp; Table1[[#This Row],[Beskrivelse]],"")</f>
        <v>Hold 1-4 Leukæmier</v>
      </c>
      <c r="C48" s="39">
        <f>IF(Table1[[#This Row],[Navn]]&lt;&gt;"",DATE($T$7, 1, -2) - WEEKDAY(DATE($T$7, 1, 3)) +Table1[[#This Row],[Kal uge]]* 7+Table1[[#This Row],[Uge dag]]-1,"")</f>
        <v>43165</v>
      </c>
      <c r="D48" s="35">
        <v>0.34375</v>
      </c>
      <c r="E48" s="35">
        <v>0.375</v>
      </c>
      <c r="F48" s="7"/>
      <c r="G48" s="2" t="s">
        <v>12</v>
      </c>
      <c r="H48" s="54" t="s">
        <v>250</v>
      </c>
      <c r="I48" s="14" t="s">
        <v>91</v>
      </c>
      <c r="J48" s="7" t="s">
        <v>75</v>
      </c>
      <c r="K48" s="66"/>
      <c r="N48" s="7"/>
      <c r="P48" s="7">
        <v>10</v>
      </c>
      <c r="Q48" s="7"/>
      <c r="R48" s="7">
        <v>2</v>
      </c>
    </row>
    <row r="49" spans="1:18" ht="15">
      <c r="A49" s="3" t="s">
        <v>229</v>
      </c>
      <c r="B49" s="2" t="str">
        <f>IF(Table1[[#This Row],[Fag]]&lt;&gt;"","Hold " &amp; Table1[[#This Row],[Dette er for hold '# (fx 1-8 eller 1)]] &amp; " " &amp; Table1[[#This Row],[Beskrivelse]],"")</f>
        <v>Hold 1-4 Myelomatose-transplantationer indenfor hæmatologien</v>
      </c>
      <c r="C49" s="39">
        <f>IF(Table1[[#This Row],[Navn]]&lt;&gt;"",DATE($T$7, 1, -2) - WEEKDAY(DATE($T$7, 1, 3)) +Table1[[#This Row],[Kal uge]]* 7+Table1[[#This Row],[Uge dag]]-1,"")</f>
        <v>43165</v>
      </c>
      <c r="D49" s="35">
        <v>0.38541666666666669</v>
      </c>
      <c r="E49" s="35">
        <v>0.41666666666666669</v>
      </c>
      <c r="F49" s="7"/>
      <c r="G49" s="2" t="s">
        <v>14</v>
      </c>
      <c r="H49" s="54" t="s">
        <v>250</v>
      </c>
      <c r="I49" s="14" t="s">
        <v>91</v>
      </c>
      <c r="J49" s="7" t="s">
        <v>76</v>
      </c>
      <c r="K49" s="66"/>
      <c r="N49" s="7"/>
      <c r="P49" s="7">
        <v>10</v>
      </c>
      <c r="Q49" s="7"/>
      <c r="R49" s="7">
        <v>2</v>
      </c>
    </row>
    <row r="50" spans="1:18" ht="15">
      <c r="A50" s="3" t="s">
        <v>56</v>
      </c>
      <c r="B50" s="2" t="str">
        <f>IF(Table1[[#This Row],[Fag]]&lt;&gt;"","Hold " &amp; Table1[[#This Row],[Dette er for hold '# (fx 1-8 eller 1)]] &amp; " " &amp; Table1[[#This Row],[Beskrivelse]],"")</f>
        <v/>
      </c>
      <c r="C50" s="39" t="str">
        <f>IF(Table1[[#This Row],[Navn]]&lt;&gt;"",DATE($T$7, 1, -2) - WEEKDAY(DATE($T$7, 1, 3)) +Table1[[#This Row],[Kal uge]]* 7+Table1[[#This Row],[Uge dag]]-1,"")</f>
        <v/>
      </c>
      <c r="D50" s="35" t="s">
        <v>56</v>
      </c>
      <c r="E50" s="35" t="s">
        <v>56</v>
      </c>
      <c r="F50" s="7"/>
      <c r="G50" s="2" t="s">
        <v>56</v>
      </c>
      <c r="H50" s="54" t="s">
        <v>56</v>
      </c>
      <c r="I50" s="14" t="s">
        <v>56</v>
      </c>
      <c r="J50" s="7" t="s">
        <v>56</v>
      </c>
      <c r="K50" s="66"/>
      <c r="N50" s="7"/>
      <c r="P50" s="7" t="s">
        <v>56</v>
      </c>
      <c r="Q50" s="7"/>
      <c r="R50" s="7" t="s">
        <v>56</v>
      </c>
    </row>
    <row r="51" spans="1:18" ht="15">
      <c r="A51" s="3" t="s">
        <v>229</v>
      </c>
      <c r="B51" s="2" t="str">
        <f>IF(Table1[[#This Row],[Fag]]&lt;&gt;"","Hold " &amp; Table1[[#This Row],[Dette er for hold '# (fx 1-8 eller 1)]] &amp; " " &amp; Table1[[#This Row],[Beskrivelse]],"")</f>
        <v>Hold 1-4 Lymfomer</v>
      </c>
      <c r="C51" s="39">
        <f>IF(Table1[[#This Row],[Navn]]&lt;&gt;"",DATE($T$7, 1, -2) - WEEKDAY(DATE($T$7, 1, 3)) +Table1[[#This Row],[Kal uge]]* 7+Table1[[#This Row],[Uge dag]]-1,"")</f>
        <v>43167</v>
      </c>
      <c r="D51" s="35">
        <v>0.34375</v>
      </c>
      <c r="E51" s="35">
        <v>0.375</v>
      </c>
      <c r="F51" s="7"/>
      <c r="G51" s="2" t="s">
        <v>15</v>
      </c>
      <c r="H51" s="54" t="s">
        <v>220</v>
      </c>
      <c r="I51" s="14" t="s">
        <v>91</v>
      </c>
      <c r="J51" s="7" t="s">
        <v>77</v>
      </c>
      <c r="K51" s="66"/>
      <c r="N51" s="7"/>
      <c r="P51" s="7">
        <v>10</v>
      </c>
      <c r="Q51" s="7"/>
      <c r="R51" s="7">
        <v>4</v>
      </c>
    </row>
    <row r="52" spans="1:18" ht="15">
      <c r="A52" s="3" t="s">
        <v>230</v>
      </c>
      <c r="B52" s="2" t="str">
        <f>IF(Table1[[#This Row],[Fag]]&lt;&gt;"","Hold " &amp; Table1[[#This Row],[Dette er for hold '# (fx 1-8 eller 1)]] &amp; " " &amp; Table1[[#This Row],[Beskrivelse]],"")</f>
        <v xml:space="preserve">Hold 1-4 Patient med træthed </v>
      </c>
      <c r="C52" s="39">
        <f>IF(Table1[[#This Row],[Navn]]&lt;&gt;"",DATE($T$7, 1, -2) - WEEKDAY(DATE($T$7, 1, 3)) +Table1[[#This Row],[Kal uge]]* 7+Table1[[#This Row],[Uge dag]]-1,"")</f>
        <v>43167</v>
      </c>
      <c r="D52" s="35">
        <v>0.38541666666666669</v>
      </c>
      <c r="E52" s="35">
        <v>0.41666666666666669</v>
      </c>
      <c r="F52" s="7"/>
      <c r="G52" s="2" t="s">
        <v>231</v>
      </c>
      <c r="H52" s="54" t="s">
        <v>220</v>
      </c>
      <c r="I52" s="14" t="s">
        <v>91</v>
      </c>
      <c r="J52" s="7" t="s">
        <v>232</v>
      </c>
      <c r="K52" s="66"/>
      <c r="N52" s="7"/>
      <c r="P52" s="7">
        <v>10</v>
      </c>
      <c r="Q52" s="7"/>
      <c r="R52" s="7">
        <v>4</v>
      </c>
    </row>
    <row r="53" spans="1:18" ht="15">
      <c r="A53" s="3" t="s">
        <v>258</v>
      </c>
      <c r="B53" s="2" t="s">
        <v>259</v>
      </c>
      <c r="C53" s="39">
        <f>IF(Table1[[#This Row],[Navn]]&lt;&gt;"",DATE($T$7, 1, -2) - WEEKDAY(DATE($T$7, 1, 3)) +Table1[[#This Row],[Kal uge]]* 7+Table1[[#This Row],[Uge dag]]-1,"")</f>
        <v>43167</v>
      </c>
      <c r="D53" s="35">
        <v>0.42708333333333331</v>
      </c>
      <c r="E53" s="35">
        <v>0.45833333333333331</v>
      </c>
      <c r="F53" s="7"/>
      <c r="G53" s="2" t="s">
        <v>260</v>
      </c>
      <c r="H53" s="50" t="s">
        <v>220</v>
      </c>
      <c r="I53" s="14" t="s">
        <v>91</v>
      </c>
      <c r="J53" s="7" t="s">
        <v>258</v>
      </c>
      <c r="K53" s="66"/>
      <c r="N53" s="7"/>
      <c r="P53" s="7">
        <v>10</v>
      </c>
      <c r="Q53" s="7"/>
      <c r="R53" s="7">
        <v>4</v>
      </c>
    </row>
    <row r="54" spans="1:18" ht="15">
      <c r="A54" s="3" t="s">
        <v>56</v>
      </c>
      <c r="B54" s="2" t="str">
        <f>IF(Table1[[#This Row],[Fag]]&lt;&gt;"","Hold " &amp; Table1[[#This Row],[Dette er for hold '# (fx 1-8 eller 1)]] &amp; " " &amp; Table1[[#This Row],[Beskrivelse]],"")</f>
        <v/>
      </c>
      <c r="C54" s="39" t="str">
        <f>IF(Table1[[#This Row],[Navn]]&lt;&gt;"",DATE($T$7, 1, -2) - WEEKDAY(DATE($T$7, 1, 3)) +Table1[[#This Row],[Kal uge]]* 7+Table1[[#This Row],[Uge dag]]-1,"")</f>
        <v/>
      </c>
      <c r="D54" s="35" t="s">
        <v>56</v>
      </c>
      <c r="E54" s="35" t="s">
        <v>56</v>
      </c>
      <c r="F54" s="7"/>
      <c r="G54" s="2" t="s">
        <v>56</v>
      </c>
      <c r="H54" s="54" t="s">
        <v>56</v>
      </c>
      <c r="I54" s="14" t="s">
        <v>56</v>
      </c>
      <c r="J54" s="7" t="s">
        <v>56</v>
      </c>
      <c r="K54" s="66"/>
      <c r="N54" s="7"/>
      <c r="P54" s="7" t="s">
        <v>56</v>
      </c>
      <c r="Q54" s="7"/>
      <c r="R54" s="7" t="s">
        <v>56</v>
      </c>
    </row>
    <row r="55" spans="1:18" ht="15">
      <c r="A55" s="3" t="s">
        <v>233</v>
      </c>
      <c r="B55" s="2" t="str">
        <f>IF(Table1[[#This Row],[Fag]]&lt;&gt;"","Hold " &amp; Table1[[#This Row],[Dette er for hold '# (fx 1-8 eller 1)]] &amp; " " &amp; Table1[[#This Row],[Beskrivelse]],"")</f>
        <v>Hold 1-4 CNS Infektioner</v>
      </c>
      <c r="C55" s="39">
        <f>IF(Table1[[#This Row],[Navn]]&lt;&gt;"",DATE($T$7, 1, -2) - WEEKDAY(DATE($T$7, 1, 3)) +Table1[[#This Row],[Kal uge]]* 7+Table1[[#This Row],[Uge dag]]-1,"")</f>
        <v>43172</v>
      </c>
      <c r="D55" s="35">
        <v>0.34375</v>
      </c>
      <c r="E55" s="35">
        <v>0.375</v>
      </c>
      <c r="F55" s="7"/>
      <c r="G55" s="2" t="s">
        <v>78</v>
      </c>
      <c r="H55" s="54" t="s">
        <v>250</v>
      </c>
      <c r="I55" s="14" t="s">
        <v>91</v>
      </c>
      <c r="J55" s="7" t="s">
        <v>122</v>
      </c>
      <c r="K55" s="66"/>
      <c r="N55" s="7"/>
      <c r="P55" s="7">
        <v>11</v>
      </c>
      <c r="Q55" s="7"/>
      <c r="R55" s="7">
        <v>2</v>
      </c>
    </row>
    <row r="56" spans="1:18" ht="15">
      <c r="A56" t="s">
        <v>233</v>
      </c>
      <c r="B56" s="2" t="str">
        <f>IF(Table1[[#This Row],[Fag]]&lt;&gt;"","Hold " &amp; Table1[[#This Row],[Dette er for hold '# (fx 1-8 eller 1)]] &amp; " " &amp; Table1[[#This Row],[Beskrivelse]],"")</f>
        <v>Hold 1-4 Immundefekt</v>
      </c>
      <c r="C56" s="39">
        <f>IF(Table1[[#This Row],[Navn]]&lt;&gt;"",DATE($T$7, 1, -2) - WEEKDAY(DATE($T$7, 1, 3)) +Table1[[#This Row],[Kal uge]]* 7+Table1[[#This Row],[Uge dag]]-1,"")</f>
        <v>43172</v>
      </c>
      <c r="D56" s="34">
        <v>0.38541666666666669</v>
      </c>
      <c r="E56" s="34">
        <v>0.41666666666666669</v>
      </c>
      <c r="G56" s="2" t="s">
        <v>18</v>
      </c>
      <c r="H56" s="54" t="s">
        <v>250</v>
      </c>
      <c r="I56" s="14" t="s">
        <v>91</v>
      </c>
      <c r="J56" s="7" t="s">
        <v>123</v>
      </c>
      <c r="K56" s="66"/>
      <c r="N56" s="7"/>
      <c r="P56" s="7">
        <v>11</v>
      </c>
      <c r="Q56" s="7"/>
      <c r="R56" s="7">
        <v>2</v>
      </c>
    </row>
    <row r="57" spans="1:18" ht="15">
      <c r="C57" s="39"/>
      <c r="D57" s="34"/>
      <c r="E57" s="34"/>
      <c r="G57" s="2"/>
      <c r="H57" s="54"/>
      <c r="I57" s="14"/>
      <c r="J57" s="7"/>
      <c r="K57" s="66"/>
      <c r="N57" s="7"/>
      <c r="P57" s="7"/>
      <c r="Q57" s="7"/>
      <c r="R57" s="7"/>
    </row>
    <row r="58" spans="1:18" ht="15">
      <c r="A58" t="s">
        <v>56</v>
      </c>
      <c r="B58" s="2" t="str">
        <f>IF(Table1[[#This Row],[Fag]]&lt;&gt;"","Hold " &amp; Table1[[#This Row],[Dette er for hold '# (fx 1-8 eller 1)]] &amp; " " &amp; Table1[[#This Row],[Beskrivelse]],"")</f>
        <v/>
      </c>
      <c r="C58" s="39" t="str">
        <f>IF(Table1[[#This Row],[Navn]]&lt;&gt;"",DATE($T$7, 1, -2) - WEEKDAY(DATE($T$7, 1, 3)) +Table1[[#This Row],[Kal uge]]* 7+Table1[[#This Row],[Uge dag]]-1,"")</f>
        <v/>
      </c>
      <c r="D58" s="34" t="s">
        <v>56</v>
      </c>
      <c r="E58" s="34" t="s">
        <v>56</v>
      </c>
      <c r="G58" s="2" t="s">
        <v>56</v>
      </c>
      <c r="H58" s="54" t="s">
        <v>56</v>
      </c>
      <c r="I58" s="14" t="s">
        <v>56</v>
      </c>
      <c r="J58" s="7" t="s">
        <v>56</v>
      </c>
      <c r="K58" s="66"/>
      <c r="N58" s="7"/>
      <c r="P58" s="7" t="s">
        <v>56</v>
      </c>
      <c r="Q58" s="7"/>
      <c r="R58" s="7" t="s">
        <v>56</v>
      </c>
    </row>
    <row r="59" spans="1:18" ht="15">
      <c r="A59" t="s">
        <v>233</v>
      </c>
      <c r="B59" s="2" t="str">
        <f>IF(Table1[[#This Row],[Fag]]&lt;&gt;"","Hold " &amp; Table1[[#This Row],[Dette er for hold '# (fx 1-8 eller 1)]] &amp; " " &amp; Table1[[#This Row],[Beskrivelse]],"")</f>
        <v>Hold 1-4 HIV</v>
      </c>
      <c r="C59" s="39">
        <f>IF(Table1[[#This Row],[Navn]]&lt;&gt;"",DATE($T$7, 1, -2) - WEEKDAY(DATE($T$7, 1, 3)) +Table1[[#This Row],[Kal uge]]* 7+Table1[[#This Row],[Uge dag]]-1,"")</f>
        <v>43174</v>
      </c>
      <c r="D59" s="34">
        <v>0.34375</v>
      </c>
      <c r="E59" s="34">
        <v>0.375</v>
      </c>
      <c r="G59" s="2" t="s">
        <v>20</v>
      </c>
      <c r="H59" s="54" t="s">
        <v>250</v>
      </c>
      <c r="I59" s="14" t="s">
        <v>91</v>
      </c>
      <c r="J59" s="7" t="s">
        <v>124</v>
      </c>
      <c r="K59" s="66"/>
      <c r="N59" s="7"/>
      <c r="P59" s="7">
        <v>11</v>
      </c>
      <c r="Q59" s="7"/>
      <c r="R59" s="7">
        <v>4</v>
      </c>
    </row>
    <row r="60" spans="1:18" ht="15">
      <c r="A60" t="s">
        <v>233</v>
      </c>
      <c r="B60" s="2" t="str">
        <f>IF(Table1[[#This Row],[Fag]]&lt;&gt;"","Hold " &amp; Table1[[#This Row],[Dette er for hold '# (fx 1-8 eller 1)]] &amp; " " &amp; Table1[[#This Row],[Beskrivelse]],"")</f>
        <v>Hold 1-4 Hepatitis</v>
      </c>
      <c r="C60" s="39">
        <f>IF(Table1[[#This Row],[Navn]]&lt;&gt;"",DATE($T$7, 1, -2) - WEEKDAY(DATE($T$7, 1, 3)) +Table1[[#This Row],[Kal uge]]* 7+Table1[[#This Row],[Uge dag]]-1,"")</f>
        <v>43174</v>
      </c>
      <c r="D60" s="34">
        <v>0.38541666666666669</v>
      </c>
      <c r="E60" s="34">
        <v>0.41666666666666669</v>
      </c>
      <c r="G60" s="2" t="s">
        <v>80</v>
      </c>
      <c r="H60" s="54" t="s">
        <v>250</v>
      </c>
      <c r="I60" s="14" t="s">
        <v>91</v>
      </c>
      <c r="J60" s="7" t="s">
        <v>124</v>
      </c>
      <c r="K60" s="66"/>
      <c r="N60" s="18"/>
      <c r="P60" s="7">
        <v>11</v>
      </c>
      <c r="Q60" s="18"/>
      <c r="R60" s="18">
        <v>4</v>
      </c>
    </row>
    <row r="61" spans="1:18" ht="15">
      <c r="A61" t="s">
        <v>56</v>
      </c>
      <c r="B61" s="2" t="str">
        <f>IF(Table1[[#This Row],[Fag]]&lt;&gt;"","Hold " &amp; Table1[[#This Row],[Dette er for hold '# (fx 1-8 eller 1)]] &amp; " " &amp; Table1[[#This Row],[Beskrivelse]],"")</f>
        <v/>
      </c>
      <c r="C61" s="39" t="str">
        <f>IF(Table1[[#This Row],[Navn]]&lt;&gt;"",DATE($T$7, 1, -2) - WEEKDAY(DATE($T$7, 1, 3)) +Table1[[#This Row],[Kal uge]]* 7+Table1[[#This Row],[Uge dag]]-1,"")</f>
        <v/>
      </c>
      <c r="D61" s="34" t="s">
        <v>56</v>
      </c>
      <c r="E61" s="34" t="s">
        <v>56</v>
      </c>
      <c r="G61" s="2" t="s">
        <v>56</v>
      </c>
      <c r="H61" s="54" t="s">
        <v>56</v>
      </c>
      <c r="I61" s="14" t="s">
        <v>56</v>
      </c>
      <c r="J61" s="7" t="s">
        <v>56</v>
      </c>
      <c r="K61" s="66"/>
      <c r="N61" s="7"/>
      <c r="P61" s="7" t="s">
        <v>56</v>
      </c>
      <c r="Q61" s="7"/>
      <c r="R61" s="7" t="s">
        <v>56</v>
      </c>
    </row>
    <row r="62" spans="1:18" ht="15">
      <c r="A62" t="s">
        <v>56</v>
      </c>
      <c r="B62" s="2" t="str">
        <f>IF(Table1[[#This Row],[Fag]]&lt;&gt;"","Hold " &amp; Table1[[#This Row],[Dette er for hold '# (fx 1-8 eller 1)]] &amp; " " &amp; Table1[[#This Row],[Beskrivelse]],"")</f>
        <v/>
      </c>
      <c r="C62" s="39" t="str">
        <f>IF(Table1[[#This Row],[Navn]]&lt;&gt;"",DATE($T$7, 1, -2) - WEEKDAY(DATE($T$7, 1, 3)) +Table1[[#This Row],[Kal uge]]* 7+Table1[[#This Row],[Uge dag]]-1,"")</f>
        <v/>
      </c>
      <c r="D62" s="34" t="s">
        <v>56</v>
      </c>
      <c r="E62" s="34" t="s">
        <v>56</v>
      </c>
      <c r="G62" s="2" t="s">
        <v>56</v>
      </c>
      <c r="H62" s="54" t="s">
        <v>56</v>
      </c>
      <c r="I62" s="14" t="s">
        <v>56</v>
      </c>
      <c r="J62" s="7" t="s">
        <v>56</v>
      </c>
      <c r="K62" s="66"/>
      <c r="N62" s="7"/>
      <c r="P62" s="7" t="s">
        <v>56</v>
      </c>
      <c r="Q62" s="7"/>
      <c r="R62" s="7" t="s">
        <v>56</v>
      </c>
    </row>
    <row r="63" spans="1:18" ht="15">
      <c r="A63" t="s">
        <v>233</v>
      </c>
      <c r="B63" s="2" t="str">
        <f>IF(Table1[[#This Row],[Fag]]&lt;&gt;"","Hold " &amp; Table1[[#This Row],[Dette er for hold '# (fx 1-8 eller 1)]] &amp; " " &amp; Table1[[#This Row],[Beskrivelse]],"")</f>
        <v>Hold 1-4 Sepsis</v>
      </c>
      <c r="C63" s="39">
        <f>IF(Table1[[#This Row],[Navn]]&lt;&gt;"",DATE($T$7, 1, -2) - WEEKDAY(DATE($T$7, 1, 3)) +Table1[[#This Row],[Kal uge]]* 7+Table1[[#This Row],[Uge dag]]-1,"")</f>
        <v>43179</v>
      </c>
      <c r="D63" s="34">
        <v>0.34375</v>
      </c>
      <c r="E63" s="34">
        <v>0.375</v>
      </c>
      <c r="G63" s="2" t="s">
        <v>19</v>
      </c>
      <c r="H63" s="54" t="s">
        <v>251</v>
      </c>
      <c r="I63" s="14" t="s">
        <v>91</v>
      </c>
      <c r="J63" s="7" t="s">
        <v>79</v>
      </c>
      <c r="K63" s="66"/>
      <c r="N63" s="7"/>
      <c r="P63" s="7">
        <v>12</v>
      </c>
      <c r="Q63" s="7"/>
      <c r="R63" s="7">
        <v>2</v>
      </c>
    </row>
    <row r="64" spans="1:18" ht="15">
      <c r="A64" t="s">
        <v>234</v>
      </c>
      <c r="B64" s="2" t="str">
        <f>IF(Table1[[#This Row],[Fag]]&lt;&gt;"","Hold " &amp; Table1[[#This Row],[Dette er for hold '# (fx 1-8 eller 1)]] &amp; " " &amp; Table1[[#This Row],[Beskrivelse]],"")</f>
        <v>Hold 1-4 Patient med feber og hoste</v>
      </c>
      <c r="C64" s="39">
        <f>IF(Table1[[#This Row],[Navn]]&lt;&gt;"",DATE($T$7, 1, -2) - WEEKDAY(DATE($T$7, 1, 3)) +Table1[[#This Row],[Kal uge]]* 7+Table1[[#This Row],[Uge dag]]-1,"")</f>
        <v>43179</v>
      </c>
      <c r="D64" s="34">
        <v>0.38541666666666669</v>
      </c>
      <c r="E64" s="34">
        <v>0.41666666666666669</v>
      </c>
      <c r="G64" s="2" t="s">
        <v>21</v>
      </c>
      <c r="H64" s="54" t="s">
        <v>251</v>
      </c>
      <c r="I64" s="14" t="s">
        <v>91</v>
      </c>
      <c r="J64" s="7" t="s">
        <v>224</v>
      </c>
      <c r="K64" s="66"/>
      <c r="N64" s="7"/>
      <c r="P64" s="7">
        <v>12</v>
      </c>
      <c r="Q64" s="7"/>
      <c r="R64" s="7">
        <v>2</v>
      </c>
    </row>
    <row r="65" spans="1:18" ht="15">
      <c r="A65" t="s">
        <v>56</v>
      </c>
      <c r="B65" s="2" t="str">
        <f>IF(Table1[[#This Row],[Fag]]&lt;&gt;"","Hold " &amp; Table1[[#This Row],[Dette er for hold '# (fx 1-8 eller 1)]] &amp; " " &amp; Table1[[#This Row],[Beskrivelse]],"")</f>
        <v/>
      </c>
      <c r="C65" s="39" t="str">
        <f>IF(Table1[[#This Row],[Navn]]&lt;&gt;"",DATE($T$7, 1, -2) - WEEKDAY(DATE($T$7, 1, 3)) +Table1[[#This Row],[Kal uge]]* 7+Table1[[#This Row],[Uge dag]]-1,"")</f>
        <v/>
      </c>
      <c r="D65" s="34" t="s">
        <v>56</v>
      </c>
      <c r="E65" s="34" t="s">
        <v>56</v>
      </c>
      <c r="G65" s="2" t="s">
        <v>56</v>
      </c>
      <c r="H65" s="54" t="s">
        <v>56</v>
      </c>
      <c r="I65" s="14" t="s">
        <v>56</v>
      </c>
      <c r="J65" s="7" t="s">
        <v>56</v>
      </c>
      <c r="K65" s="66"/>
      <c r="N65" s="7"/>
      <c r="P65" s="7" t="s">
        <v>56</v>
      </c>
      <c r="Q65" s="7"/>
      <c r="R65" s="7" t="s">
        <v>56</v>
      </c>
    </row>
    <row r="66" spans="1:18" ht="15">
      <c r="A66" t="s">
        <v>235</v>
      </c>
      <c r="B66" s="2" t="str">
        <f>IF(Table1[[#This Row],[Fag]]&lt;&gt;"","Hold " &amp; Table1[[#This Row],[Dette er for hold '# (fx 1-8 eller 1)]] &amp; " " &amp; Table1[[#This Row],[Beskrivelse]],"")</f>
        <v>Hold 1-4 Progredierende nyresvigt og arvelige nyresygdomme</v>
      </c>
      <c r="C66" s="39">
        <f>IF(Table1[[#This Row],[Navn]]&lt;&gt;"",DATE($T$7, 1, -2) - WEEKDAY(DATE($T$7, 1, 3)) +Table1[[#This Row],[Kal uge]]* 7+Table1[[#This Row],[Uge dag]]-1,"")</f>
        <v>43181</v>
      </c>
      <c r="D66" s="34">
        <v>0.34375</v>
      </c>
      <c r="E66" s="34">
        <v>0.375</v>
      </c>
      <c r="G66" s="2" t="s">
        <v>24</v>
      </c>
      <c r="H66" s="54" t="s">
        <v>220</v>
      </c>
      <c r="I66" s="14" t="s">
        <v>91</v>
      </c>
      <c r="J66" s="7" t="s">
        <v>57</v>
      </c>
      <c r="K66" s="66"/>
      <c r="N66" s="7"/>
      <c r="P66" s="7">
        <v>12</v>
      </c>
      <c r="Q66" s="7"/>
      <c r="R66" s="7">
        <v>4</v>
      </c>
    </row>
    <row r="67" spans="1:18" ht="15">
      <c r="A67" t="s">
        <v>235</v>
      </c>
      <c r="B67" s="2" t="str">
        <f>IF(Table1[[#This Row],[Fag]]&lt;&gt;"","Hold " &amp; Table1[[#This Row],[Dette er for hold '# (fx 1-8 eller 1)]] &amp; " " &amp; Table1[[#This Row],[Beskrivelse]],"")</f>
        <v>Hold 1-4 Uræmi og dialyse</v>
      </c>
      <c r="C67" s="39">
        <f>IF(Table1[[#This Row],[Navn]]&lt;&gt;"",DATE($T$7, 1, -2) - WEEKDAY(DATE($T$7, 1, 3)) +Table1[[#This Row],[Kal uge]]* 7+Table1[[#This Row],[Uge dag]]-1,"")</f>
        <v>43181</v>
      </c>
      <c r="D67" s="34">
        <v>0.38541666666666669</v>
      </c>
      <c r="E67" s="34">
        <v>0.41666666666666669</v>
      </c>
      <c r="G67" s="2" t="s">
        <v>25</v>
      </c>
      <c r="H67" s="54" t="s">
        <v>220</v>
      </c>
      <c r="I67" s="14" t="s">
        <v>91</v>
      </c>
      <c r="J67" s="7" t="s">
        <v>57</v>
      </c>
      <c r="K67" s="66"/>
      <c r="N67" s="7"/>
      <c r="P67" s="7">
        <v>12</v>
      </c>
      <c r="Q67" s="7"/>
      <c r="R67" s="7">
        <v>4</v>
      </c>
    </row>
    <row r="68" spans="1:18" ht="15">
      <c r="A68" t="s">
        <v>56</v>
      </c>
      <c r="B68" s="2" t="str">
        <f>IF(Table1[[#This Row],[Fag]]&lt;&gt;"","Hold " &amp; Table1[[#This Row],[Dette er for hold '# (fx 1-8 eller 1)]] &amp; " " &amp; Table1[[#This Row],[Beskrivelse]],"")</f>
        <v/>
      </c>
      <c r="C68" s="39" t="str">
        <f>IF(Table1[[#This Row],[Navn]]&lt;&gt;"",DATE($T$7, 1, -2) - WEEKDAY(DATE($T$7, 1, 3)) +Table1[[#This Row],[Kal uge]]* 7+Table1[[#This Row],[Uge dag]]-1,"")</f>
        <v/>
      </c>
      <c r="D68" s="34" t="s">
        <v>56</v>
      </c>
      <c r="E68" s="34" t="s">
        <v>56</v>
      </c>
      <c r="G68" s="2" t="s">
        <v>56</v>
      </c>
      <c r="H68" s="54" t="s">
        <v>56</v>
      </c>
      <c r="I68" s="14" t="s">
        <v>56</v>
      </c>
      <c r="J68" s="18" t="s">
        <v>56</v>
      </c>
      <c r="K68" s="66"/>
      <c r="N68" s="7"/>
      <c r="P68" s="18" t="s">
        <v>56</v>
      </c>
      <c r="Q68" s="7"/>
      <c r="R68" s="7" t="s">
        <v>56</v>
      </c>
    </row>
    <row r="69" spans="1:18" ht="15">
      <c r="A69" t="s">
        <v>56</v>
      </c>
      <c r="B69" s="2" t="str">
        <f>IF(Table1[[#This Row],[Fag]]&lt;&gt;"","Hold " &amp; Table1[[#This Row],[Dette er for hold '# (fx 1-8 eller 1)]] &amp; " " &amp; Table1[[#This Row],[Beskrivelse]],"")</f>
        <v/>
      </c>
      <c r="C69" s="39" t="str">
        <f>IF(Table1[[#This Row],[Navn]]&lt;&gt;"",DATE($T$7, 1, -2) - WEEKDAY(DATE($T$7, 1, 3)) +Table1[[#This Row],[Kal uge]]* 7+Table1[[#This Row],[Uge dag]]-1,"")</f>
        <v/>
      </c>
      <c r="D69" s="34" t="s">
        <v>56</v>
      </c>
      <c r="E69" s="34" t="s">
        <v>56</v>
      </c>
      <c r="G69" s="2" t="s">
        <v>56</v>
      </c>
      <c r="H69" s="54" t="s">
        <v>56</v>
      </c>
      <c r="I69" s="14" t="s">
        <v>56</v>
      </c>
      <c r="J69" s="7" t="s">
        <v>56</v>
      </c>
      <c r="K69" s="66"/>
      <c r="N69" s="7"/>
      <c r="P69" s="7" t="s">
        <v>56</v>
      </c>
      <c r="Q69" s="7"/>
      <c r="R69" s="7" t="s">
        <v>56</v>
      </c>
    </row>
    <row r="70" spans="1:18" ht="15">
      <c r="A70" t="s">
        <v>236</v>
      </c>
      <c r="B70" s="2" t="str">
        <f>IF(Table1[[#This Row],[Fag]]&lt;&gt;"","Hold " &amp; Table1[[#This Row],[Dette er for hold '# (fx 1-8 eller 1)]] &amp; " " &amp; Table1[[#This Row],[Beskrivelse]],"")</f>
        <v>Hold 1-4 Patient med proteinuri</v>
      </c>
      <c r="C70" s="39">
        <f>IF(Table1[[#This Row],[Navn]]&lt;&gt;"",DATE($T$7, 1, -2) - WEEKDAY(DATE($T$7, 1, 3)) +Table1[[#This Row],[Kal uge]]* 7+Table1[[#This Row],[Uge dag]]-1,"")</f>
        <v>43193</v>
      </c>
      <c r="D70" s="34">
        <v>0.34375</v>
      </c>
      <c r="E70" s="34">
        <v>0.375</v>
      </c>
      <c r="G70" s="2" t="s">
        <v>26</v>
      </c>
      <c r="H70" s="54" t="s">
        <v>250</v>
      </c>
      <c r="I70" s="14" t="s">
        <v>91</v>
      </c>
      <c r="J70" s="7" t="s">
        <v>237</v>
      </c>
      <c r="K70" s="66"/>
      <c r="N70" s="7"/>
      <c r="P70" s="7">
        <v>14</v>
      </c>
      <c r="Q70" s="7"/>
      <c r="R70" s="7">
        <v>2</v>
      </c>
    </row>
    <row r="71" spans="1:18" ht="15">
      <c r="A71" t="s">
        <v>235</v>
      </c>
      <c r="B71" s="2" t="str">
        <f>IF(Table1[[#This Row],[Fag]]&lt;&gt;"","Hold " &amp; Table1[[#This Row],[Dette er for hold '# (fx 1-8 eller 1)]] &amp; " " &amp; Table1[[#This Row],[Beskrivelse]],"")</f>
        <v>Hold 1-4 Interstitiel nefritis og tubulære funktionsabnormiteter</v>
      </c>
      <c r="C71" s="39">
        <f>IF(Table1[[#This Row],[Navn]]&lt;&gt;"",DATE($T$7, 1, -2) - WEEKDAY(DATE($T$7, 1, 3)) +Table1[[#This Row],[Kal uge]]* 7+Table1[[#This Row],[Uge dag]]-1,"")</f>
        <v>43193</v>
      </c>
      <c r="D71" s="34">
        <v>0.38541666666666669</v>
      </c>
      <c r="E71" s="34">
        <v>0.41666666666666669</v>
      </c>
      <c r="G71" s="2" t="s">
        <v>60</v>
      </c>
      <c r="H71" s="54" t="s">
        <v>250</v>
      </c>
      <c r="I71" s="14" t="s">
        <v>91</v>
      </c>
      <c r="J71" s="7" t="s">
        <v>61</v>
      </c>
      <c r="K71" s="66"/>
      <c r="N71" s="7"/>
      <c r="P71" s="7">
        <v>14</v>
      </c>
      <c r="Q71" s="7"/>
      <c r="R71" s="7">
        <v>2</v>
      </c>
    </row>
    <row r="72" spans="1:18" ht="15">
      <c r="A72" t="s">
        <v>56</v>
      </c>
      <c r="B72" s="2" t="str">
        <f>IF(Table1[[#This Row],[Fag]]&lt;&gt;"","Hold " &amp; Table1[[#This Row],[Dette er for hold '# (fx 1-8 eller 1)]] &amp; " " &amp; Table1[[#This Row],[Beskrivelse]],"")</f>
        <v/>
      </c>
      <c r="C72" s="39" t="str">
        <f>IF(Table1[[#This Row],[Navn]]&lt;&gt;"",DATE($T$7, 1, -2) - WEEKDAY(DATE($T$7, 1, 3)) +Table1[[#This Row],[Kal uge]]* 7+Table1[[#This Row],[Uge dag]]-1,"")</f>
        <v/>
      </c>
      <c r="D72" s="34" t="s">
        <v>56</v>
      </c>
      <c r="E72" s="34" t="s">
        <v>56</v>
      </c>
      <c r="G72" s="2" t="s">
        <v>56</v>
      </c>
      <c r="H72" s="54" t="s">
        <v>56</v>
      </c>
      <c r="I72" s="14" t="s">
        <v>56</v>
      </c>
      <c r="J72" s="7" t="s">
        <v>56</v>
      </c>
      <c r="K72" s="66"/>
      <c r="N72" s="7"/>
      <c r="P72" s="7" t="s">
        <v>56</v>
      </c>
      <c r="Q72" s="7"/>
      <c r="R72" s="7" t="s">
        <v>56</v>
      </c>
    </row>
    <row r="73" spans="1:18" ht="15">
      <c r="A73" t="s">
        <v>235</v>
      </c>
      <c r="B73" s="2" t="str">
        <f>IF(Table1[[#This Row],[Fag]]&lt;&gt;"","Hold " &amp; Table1[[#This Row],[Dette er for hold '# (fx 1-8 eller 1)]] &amp; " " &amp; Table1[[#This Row],[Beskrivelse]],"")</f>
        <v>Hold 1-4 Undersøgelser, akut nyresvigt</v>
      </c>
      <c r="C73" s="39">
        <f>IF(Table1[[#This Row],[Navn]]&lt;&gt;"",DATE($T$7, 1, -2) - WEEKDAY(DATE($T$7, 1, 3)) +Table1[[#This Row],[Kal uge]]* 7+Table1[[#This Row],[Uge dag]]-1,"")</f>
        <v>43195</v>
      </c>
      <c r="D73" s="34">
        <v>0.34375</v>
      </c>
      <c r="E73" s="34">
        <v>0.375</v>
      </c>
      <c r="G73" s="2" t="s">
        <v>22</v>
      </c>
      <c r="H73" s="54" t="s">
        <v>250</v>
      </c>
      <c r="I73" s="14" t="s">
        <v>91</v>
      </c>
      <c r="J73" s="7" t="s">
        <v>238</v>
      </c>
      <c r="K73" s="66"/>
      <c r="N73" s="7"/>
      <c r="P73" s="7">
        <v>14</v>
      </c>
      <c r="Q73" s="7"/>
      <c r="R73" s="7">
        <v>4</v>
      </c>
    </row>
    <row r="74" spans="1:18" ht="15">
      <c r="A74" t="s">
        <v>235</v>
      </c>
      <c r="B74" s="2" t="str">
        <f>IF(Table1[[#This Row],[Fag]]&lt;&gt;"","Hold " &amp; Table1[[#This Row],[Dette er for hold '# (fx 1-8 eller 1)]] &amp; " " &amp; Table1[[#This Row],[Beskrivelse]],"")</f>
        <v>Hold 1-4 Glomerulonefritis og transplantation</v>
      </c>
      <c r="C74" s="39">
        <f>IF(Table1[[#This Row],[Navn]]&lt;&gt;"",DATE($T$7, 1, -2) - WEEKDAY(DATE($T$7, 1, 3)) +Table1[[#This Row],[Kal uge]]* 7+Table1[[#This Row],[Uge dag]]-1,"")</f>
        <v>43195</v>
      </c>
      <c r="D74" s="34">
        <v>0.38541666666666669</v>
      </c>
      <c r="E74" s="34">
        <v>0.41666666666666669</v>
      </c>
      <c r="G74" s="2" t="s">
        <v>23</v>
      </c>
      <c r="H74" s="54" t="s">
        <v>250</v>
      </c>
      <c r="I74" s="14" t="s">
        <v>91</v>
      </c>
      <c r="J74" s="7" t="s">
        <v>238</v>
      </c>
      <c r="K74" s="66"/>
      <c r="N74" s="7"/>
      <c r="P74" s="7">
        <v>14</v>
      </c>
      <c r="Q74" s="7"/>
      <c r="R74" s="7">
        <v>4</v>
      </c>
    </row>
    <row r="75" spans="1:18" ht="15">
      <c r="C75" s="39"/>
      <c r="D75" s="34"/>
      <c r="E75" s="34"/>
      <c r="H75" s="54"/>
      <c r="I75" s="14"/>
      <c r="J75" s="7"/>
      <c r="K75" s="7"/>
      <c r="L75" s="7"/>
      <c r="M75" s="7"/>
      <c r="N75" s="7"/>
      <c r="P75" s="7"/>
      <c r="Q75" s="7"/>
      <c r="R75" s="7"/>
    </row>
    <row r="76" spans="1:18">
      <c r="C76" s="39"/>
      <c r="D76" s="34"/>
      <c r="E76" s="34"/>
      <c r="J76" s="7"/>
      <c r="K76" s="7"/>
      <c r="L76" s="7"/>
      <c r="M76" s="7"/>
      <c r="N76" s="7"/>
      <c r="P76" s="7"/>
      <c r="Q76" s="7"/>
      <c r="R76" s="7"/>
    </row>
    <row r="77" spans="1:18">
      <c r="C77" s="39"/>
      <c r="D77" s="34"/>
      <c r="E77" s="34"/>
      <c r="J77" s="7"/>
      <c r="K77" s="7"/>
      <c r="L77" s="7"/>
      <c r="M77" s="7"/>
      <c r="N77" s="7"/>
      <c r="P77" s="7"/>
      <c r="Q77" s="7"/>
      <c r="R77" s="7"/>
    </row>
    <row r="78" spans="1:18">
      <c r="C78" s="39"/>
      <c r="D78" s="34"/>
      <c r="E78" s="34"/>
      <c r="J78" s="7"/>
      <c r="K78" s="7"/>
      <c r="L78" s="7"/>
      <c r="M78" s="7"/>
      <c r="N78" s="7"/>
      <c r="P78" s="7"/>
      <c r="Q78" s="7"/>
      <c r="R78" s="7"/>
    </row>
    <row r="79" spans="1:18">
      <c r="C79" s="39"/>
      <c r="D79" s="34"/>
      <c r="E79" s="34"/>
      <c r="J79" s="7"/>
      <c r="K79" s="7"/>
      <c r="L79" s="7"/>
      <c r="M79" s="7"/>
      <c r="N79" s="7"/>
      <c r="P79" s="7"/>
      <c r="Q79" s="7"/>
      <c r="R79" s="7"/>
    </row>
    <row r="80" spans="1:18">
      <c r="C80" s="39"/>
      <c r="D80" s="34"/>
      <c r="E80" s="34"/>
      <c r="J80" s="7"/>
      <c r="K80" s="7"/>
      <c r="L80" s="7"/>
      <c r="M80" s="7"/>
      <c r="N80" s="7"/>
      <c r="P80" s="7"/>
      <c r="Q80" s="7"/>
      <c r="R80" s="7"/>
    </row>
    <row r="81" spans="1:18">
      <c r="C81" s="39"/>
      <c r="D81" s="34"/>
      <c r="E81" s="34"/>
      <c r="J81" s="7"/>
      <c r="K81" s="7"/>
      <c r="L81" s="7"/>
      <c r="M81" s="7"/>
      <c r="N81" s="7"/>
      <c r="P81" s="7"/>
      <c r="Q81" s="7"/>
      <c r="R81" s="7"/>
    </row>
    <row r="82" spans="1:18">
      <c r="C82" s="39"/>
      <c r="D82" s="34"/>
      <c r="E82" s="34"/>
      <c r="J82" s="7"/>
      <c r="K82" s="7"/>
      <c r="L82" s="7"/>
      <c r="M82" s="7"/>
      <c r="N82" s="7"/>
      <c r="P82" s="7"/>
      <c r="Q82" s="7"/>
      <c r="R82" s="7"/>
    </row>
    <row r="83" spans="1:18">
      <c r="C83" s="39"/>
      <c r="D83" s="34"/>
      <c r="E83" s="34"/>
      <c r="J83" s="7"/>
      <c r="K83" s="7"/>
      <c r="L83" s="7"/>
      <c r="M83" s="7"/>
      <c r="N83" s="7"/>
      <c r="P83" s="7"/>
      <c r="Q83" s="7"/>
      <c r="R83" s="7"/>
    </row>
    <row r="84" spans="1:18">
      <c r="C84" s="39"/>
      <c r="D84" s="34"/>
      <c r="E84" s="34"/>
      <c r="J84" s="7"/>
      <c r="K84" s="7"/>
      <c r="L84" s="7"/>
      <c r="M84" s="7"/>
      <c r="N84" s="7"/>
      <c r="P84" s="7"/>
      <c r="Q84" s="7"/>
      <c r="R84" s="7"/>
    </row>
    <row r="85" spans="1:18">
      <c r="C85" s="39"/>
      <c r="D85" s="34"/>
      <c r="E85" s="34"/>
      <c r="J85" s="7"/>
      <c r="K85" s="7"/>
      <c r="L85" s="7"/>
      <c r="M85" s="7"/>
      <c r="N85" s="7"/>
      <c r="P85" s="7"/>
      <c r="Q85" s="7"/>
      <c r="R85" s="7"/>
    </row>
    <row r="86" spans="1:18">
      <c r="C86" s="39"/>
      <c r="D86" s="34"/>
      <c r="E86" s="34"/>
      <c r="J86" s="7"/>
      <c r="K86" s="7"/>
      <c r="L86" s="7"/>
      <c r="M86" s="7"/>
      <c r="N86" s="7"/>
      <c r="P86" s="7"/>
      <c r="Q86" s="7"/>
      <c r="R86" s="7"/>
    </row>
    <row r="87" spans="1:18" ht="23.25">
      <c r="A87" s="3"/>
      <c r="B87" s="49" t="s">
        <v>121</v>
      </c>
      <c r="C87" s="40"/>
      <c r="D87" s="35"/>
      <c r="E87" s="35"/>
      <c r="F87" s="7"/>
      <c r="G87" s="7"/>
      <c r="H87" s="14"/>
      <c r="I87" s="14"/>
      <c r="J87" s="7"/>
      <c r="K87" s="7"/>
      <c r="L87" s="7"/>
      <c r="M87" s="7"/>
      <c r="N87" s="7"/>
      <c r="P87" s="7"/>
      <c r="Q87" s="7"/>
      <c r="R87" s="7"/>
    </row>
    <row r="88" spans="1:18" ht="15">
      <c r="A88" s="3"/>
      <c r="C88" s="41"/>
      <c r="D88" s="35"/>
      <c r="E88" s="35"/>
      <c r="F88" s="7"/>
      <c r="G88" s="12"/>
      <c r="H88" s="50"/>
      <c r="I88" s="14"/>
      <c r="J88" s="7"/>
      <c r="K88" s="7"/>
      <c r="L88" s="7"/>
      <c r="M88" s="7"/>
      <c r="N88" s="7"/>
      <c r="P88" s="7"/>
      <c r="Q88" s="7"/>
      <c r="R88" s="7"/>
    </row>
    <row r="89" spans="1:18" ht="15">
      <c r="A89" s="3" t="s">
        <v>221</v>
      </c>
      <c r="B89" s="2" t="str">
        <f>IF(Table1[[#This Row],[Fag]]&lt;&gt;"","Hold " &amp; Table1[[#This Row],[Dette er for hold '# (fx 1-8 eller 1)]] &amp; " " &amp; Table1[[#This Row],[Beskrivelse]],"")</f>
        <v xml:space="preserve">Hold 5-8 Nuklearmedicin </v>
      </c>
      <c r="C89" s="39">
        <f>IF(Table1[[#This Row],[Navn]]&lt;&gt;"",DATE($T$7, 1, -2) - WEEKDAY(DATE($T$7, 1, 3)) +Table1[[#This Row],[Kal uge]]* 7+Table1[[#This Row],[Uge dag]]-1,"")</f>
        <v>43206</v>
      </c>
      <c r="D89" s="35">
        <v>0.54166666666666663</v>
      </c>
      <c r="E89" s="35">
        <v>0.625</v>
      </c>
      <c r="F89" s="7"/>
      <c r="G89" s="2" t="s">
        <v>222</v>
      </c>
      <c r="H89" s="50" t="s">
        <v>220</v>
      </c>
      <c r="I89" s="14" t="s">
        <v>92</v>
      </c>
      <c r="J89" s="18" t="s">
        <v>55</v>
      </c>
      <c r="K89" s="66"/>
      <c r="N89" s="18"/>
      <c r="P89" s="18">
        <v>16</v>
      </c>
      <c r="Q89" s="18"/>
      <c r="R89" s="18">
        <v>1</v>
      </c>
    </row>
    <row r="90" spans="1:18" ht="15">
      <c r="A90" s="3" t="s">
        <v>219</v>
      </c>
      <c r="B90" s="2" t="str">
        <f>IF(Table1[[#This Row],[Fag]]&lt;&gt;"","Hold " &amp; Table1[[#This Row],[Dette er for hold '# (fx 1-8 eller 1)]] &amp; " " &amp; Table1[[#This Row],[Beskrivelse]],"")</f>
        <v>Hold 5-8 Inflammatoriske ledsygdomme</v>
      </c>
      <c r="C90" s="39">
        <f>IF(Table1[[#This Row],[Navn]]&lt;&gt;"",DATE($T$7, 1, -2) - WEEKDAY(DATE($T$7, 1, 3)) +Table1[[#This Row],[Kal uge]]* 7+Table1[[#This Row],[Uge dag]]-1,"")</f>
        <v>43207</v>
      </c>
      <c r="D90" s="35">
        <v>0.34375</v>
      </c>
      <c r="E90" s="35">
        <v>0.375</v>
      </c>
      <c r="F90" s="7"/>
      <c r="G90" s="2" t="s">
        <v>27</v>
      </c>
      <c r="H90" s="50" t="s">
        <v>220</v>
      </c>
      <c r="I90" s="14" t="s">
        <v>92</v>
      </c>
      <c r="J90" s="7" t="s">
        <v>62</v>
      </c>
      <c r="K90" s="66"/>
      <c r="N90" s="7"/>
      <c r="P90" s="7">
        <v>16</v>
      </c>
      <c r="Q90" s="7"/>
      <c r="R90" s="7">
        <v>2</v>
      </c>
    </row>
    <row r="91" spans="1:18" ht="15">
      <c r="A91" s="3" t="s">
        <v>219</v>
      </c>
      <c r="B91" s="2" t="str">
        <f>IF(Table1[[#This Row],[Fag]]&lt;&gt;"","Hold " &amp; Table1[[#This Row],[Dette er for hold '# (fx 1-8 eller 1)]] &amp; " " &amp; Table1[[#This Row],[Beskrivelse]],"")</f>
        <v>Hold 5-8 Spondylartrit: primær</v>
      </c>
      <c r="C91" s="39">
        <f>IF(Table1[[#This Row],[Navn]]&lt;&gt;"",DATE($T$7, 1, -2) - WEEKDAY(DATE($T$7, 1, 3)) +Table1[[#This Row],[Kal uge]]* 7+Table1[[#This Row],[Uge dag]]-1,"")</f>
        <v>43207</v>
      </c>
      <c r="D91" s="35">
        <v>0.38541666666666669</v>
      </c>
      <c r="E91" s="35">
        <v>0.41666666666666669</v>
      </c>
      <c r="F91" s="7"/>
      <c r="G91" s="2" t="s">
        <v>28</v>
      </c>
      <c r="H91" s="50" t="s">
        <v>220</v>
      </c>
      <c r="I91" s="14" t="s">
        <v>92</v>
      </c>
      <c r="J91" s="7" t="s">
        <v>63</v>
      </c>
      <c r="K91" s="66"/>
      <c r="N91" s="7"/>
      <c r="P91" s="7">
        <v>16</v>
      </c>
      <c r="Q91" s="7"/>
      <c r="R91" s="7">
        <v>2</v>
      </c>
    </row>
    <row r="92" spans="1:18" ht="15">
      <c r="A92" s="3" t="s">
        <v>258</v>
      </c>
      <c r="B92" s="2" t="s">
        <v>259</v>
      </c>
      <c r="C92" s="39">
        <f>IF(Table1[[#This Row],[Navn]]&lt;&gt;"",DATE($T$7, 1, -2) - WEEKDAY(DATE($T$7, 1, 3)) +Table1[[#This Row],[Kal uge]]* 7+Table1[[#This Row],[Uge dag]]-1,"")</f>
        <v>43207</v>
      </c>
      <c r="D92" s="35">
        <v>0.42708333333333331</v>
      </c>
      <c r="E92" s="35">
        <v>0.45833333333333331</v>
      </c>
      <c r="F92" s="7"/>
      <c r="G92" s="2" t="s">
        <v>260</v>
      </c>
      <c r="H92" s="50" t="s">
        <v>220</v>
      </c>
      <c r="I92" s="14" t="s">
        <v>92</v>
      </c>
      <c r="J92" s="7" t="s">
        <v>258</v>
      </c>
      <c r="K92" s="66"/>
      <c r="N92" s="7"/>
      <c r="P92" s="7">
        <v>16</v>
      </c>
      <c r="Q92" s="7"/>
      <c r="R92" s="7">
        <v>2</v>
      </c>
    </row>
    <row r="93" spans="1:18" ht="15">
      <c r="A93" s="3" t="s">
        <v>56</v>
      </c>
      <c r="B93" s="2" t="str">
        <f>IF(Table1[[#This Row],[Fag]]&lt;&gt;"","Hold " &amp; Table1[[#This Row],[Dette er for hold '# (fx 1-8 eller 1)]] &amp; " " &amp; Table1[[#This Row],[Beskrivelse]],"")</f>
        <v/>
      </c>
      <c r="C93" s="39" t="str">
        <f>IF(Table1[[#This Row],[Navn]]&lt;&gt;"",DATE($T$7, 1, -2) - WEEKDAY(DATE($T$7, 1, 3)) +Table1[[#This Row],[Kal uge]]* 7+Table1[[#This Row],[Uge dag]]-1,"")</f>
        <v/>
      </c>
      <c r="D93" s="35" t="s">
        <v>56</v>
      </c>
      <c r="E93" s="35" t="s">
        <v>56</v>
      </c>
      <c r="F93" s="7"/>
      <c r="G93" s="2" t="s">
        <v>56</v>
      </c>
      <c r="H93" s="50" t="s">
        <v>56</v>
      </c>
      <c r="I93" s="14" t="s">
        <v>56</v>
      </c>
      <c r="J93" s="7" t="s">
        <v>56</v>
      </c>
      <c r="K93" s="66"/>
      <c r="N93" s="7"/>
      <c r="P93" s="7" t="s">
        <v>56</v>
      </c>
      <c r="Q93" s="7"/>
      <c r="R93" s="7" t="s">
        <v>56</v>
      </c>
    </row>
    <row r="94" spans="1:18" ht="15">
      <c r="A94" s="3" t="s">
        <v>219</v>
      </c>
      <c r="B94" s="2" t="str">
        <f>IF(Table1[[#This Row],[Fag]]&lt;&gt;"","Hold " &amp; Table1[[#This Row],[Dette er for hold '# (fx 1-8 eller 1)]] &amp; " " &amp; Table1[[#This Row],[Beskrivelse]],"")</f>
        <v>Hold 5-8 Bindevævssygdomme</v>
      </c>
      <c r="C94" s="39">
        <f>IF(Table1[[#This Row],[Navn]]&lt;&gt;"",DATE($T$7, 1, -2) - WEEKDAY(DATE($T$7, 1, 3)) +Table1[[#This Row],[Kal uge]]* 7+Table1[[#This Row],[Uge dag]]-1,"")</f>
        <v>43209</v>
      </c>
      <c r="D94" s="35">
        <v>0.34375</v>
      </c>
      <c r="E94" s="35">
        <v>0.375</v>
      </c>
      <c r="F94" s="7"/>
      <c r="G94" s="2" t="s">
        <v>240</v>
      </c>
      <c r="H94" s="50" t="s">
        <v>220</v>
      </c>
      <c r="I94" s="14" t="s">
        <v>92</v>
      </c>
      <c r="J94" s="7" t="s">
        <v>62</v>
      </c>
      <c r="K94" s="66"/>
      <c r="N94" s="7"/>
      <c r="P94" s="7">
        <v>16</v>
      </c>
      <c r="Q94" s="7"/>
      <c r="R94" s="7">
        <v>4</v>
      </c>
    </row>
    <row r="95" spans="1:18" ht="15">
      <c r="A95" s="3" t="s">
        <v>219</v>
      </c>
      <c r="B95" s="2" t="str">
        <f>IF(Table1[[#This Row],[Fag]]&lt;&gt;"","Hold " &amp; Table1[[#This Row],[Dette er for hold '# (fx 1-8 eller 1)]] &amp; " " &amp; Table1[[#This Row],[Beskrivelse]],"")</f>
        <v>Hold 5-8 Monoartrit og polyartrit</v>
      </c>
      <c r="C95" s="39">
        <f>IF(Table1[[#This Row],[Navn]]&lt;&gt;"",DATE($T$7, 1, -2) - WEEKDAY(DATE($T$7, 1, 3)) +Table1[[#This Row],[Kal uge]]* 7+Table1[[#This Row],[Uge dag]]-1,"")</f>
        <v>43209</v>
      </c>
      <c r="D95" s="35">
        <v>0.38541666666666669</v>
      </c>
      <c r="E95" s="35">
        <v>0.41666666666666669</v>
      </c>
      <c r="F95" s="7"/>
      <c r="G95" s="2" t="s">
        <v>30</v>
      </c>
      <c r="H95" s="50" t="s">
        <v>220</v>
      </c>
      <c r="I95" s="14" t="s">
        <v>92</v>
      </c>
      <c r="J95" s="18" t="s">
        <v>67</v>
      </c>
      <c r="K95" s="66"/>
      <c r="N95" s="18"/>
      <c r="P95" s="18">
        <v>16</v>
      </c>
      <c r="Q95" s="18"/>
      <c r="R95" s="18">
        <v>4</v>
      </c>
    </row>
    <row r="96" spans="1:18" ht="15">
      <c r="A96" s="3" t="s">
        <v>56</v>
      </c>
      <c r="B96" s="2" t="str">
        <f>IF(Table1[[#This Row],[Fag]]&lt;&gt;"","Hold " &amp; Table1[[#This Row],[Dette er for hold '# (fx 1-8 eller 1)]] &amp; " " &amp; Table1[[#This Row],[Beskrivelse]],"")</f>
        <v/>
      </c>
      <c r="C96" s="39" t="str">
        <f>IF(Table1[[#This Row],[Navn]]&lt;&gt;"",DATE($T$7, 1, -2) - WEEKDAY(DATE($T$7, 1, 3)) +Table1[[#This Row],[Kal uge]]* 7+Table1[[#This Row],[Uge dag]]-1,"")</f>
        <v/>
      </c>
      <c r="D96" s="35" t="s">
        <v>56</v>
      </c>
      <c r="E96" s="35" t="s">
        <v>56</v>
      </c>
      <c r="F96" s="7"/>
      <c r="G96" s="2" t="s">
        <v>56</v>
      </c>
      <c r="H96" s="50" t="s">
        <v>56</v>
      </c>
      <c r="I96" s="14" t="s">
        <v>56</v>
      </c>
      <c r="J96" s="7" t="s">
        <v>56</v>
      </c>
      <c r="K96" s="66"/>
      <c r="N96" s="7"/>
      <c r="P96" s="7" t="s">
        <v>56</v>
      </c>
      <c r="Q96" s="7"/>
      <c r="R96" s="7" t="s">
        <v>56</v>
      </c>
    </row>
    <row r="97" spans="1:18" ht="15">
      <c r="A97" s="3" t="s">
        <v>56</v>
      </c>
      <c r="B97" s="2" t="str">
        <f>IF(Table1[[#This Row],[Fag]]&lt;&gt;"","Hold " &amp; Table1[[#This Row],[Dette er for hold '# (fx 1-8 eller 1)]] &amp; " " &amp; Table1[[#This Row],[Beskrivelse]],"")</f>
        <v/>
      </c>
      <c r="C97" s="39" t="str">
        <f>IF(Table1[[#This Row],[Navn]]&lt;&gt;"",DATE($T$7, 1, -2) - WEEKDAY(DATE($T$7, 1, 3)) +Table1[[#This Row],[Kal uge]]* 7+Table1[[#This Row],[Uge dag]]-1,"")</f>
        <v/>
      </c>
      <c r="D97" s="35" t="s">
        <v>56</v>
      </c>
      <c r="E97" s="35" t="s">
        <v>56</v>
      </c>
      <c r="F97" s="7"/>
      <c r="G97" s="2" t="s">
        <v>56</v>
      </c>
      <c r="H97" s="50" t="s">
        <v>56</v>
      </c>
      <c r="I97" s="14" t="s">
        <v>56</v>
      </c>
      <c r="J97" s="7" t="s">
        <v>56</v>
      </c>
      <c r="K97" s="66"/>
      <c r="N97" s="7"/>
      <c r="P97" s="7" t="s">
        <v>56</v>
      </c>
      <c r="Q97" s="7"/>
      <c r="R97" s="7" t="s">
        <v>56</v>
      </c>
    </row>
    <row r="98" spans="1:18" ht="15">
      <c r="A98" s="3" t="s">
        <v>226</v>
      </c>
      <c r="B98" s="2" t="str">
        <f>IF(Table1[[#This Row],[Fag]]&lt;&gt;"","Hold " &amp; Table1[[#This Row],[Dette er for hold '# (fx 1-8 eller 1)]] &amp; " " &amp; Table1[[#This Row],[Beskrivelse]],"")</f>
        <v>Hold 5-8 Parasitologi og tropemedicin</v>
      </c>
      <c r="C98" s="39">
        <f>IF(Table1[[#This Row],[Navn]]&lt;&gt;"",DATE($T$7, 1, -2) - WEEKDAY(DATE($T$7, 1, 3)) +Table1[[#This Row],[Kal uge]]* 7+Table1[[#This Row],[Uge dag]]-1,"")</f>
        <v>43213</v>
      </c>
      <c r="D98" s="35">
        <v>0.54166666666666663</v>
      </c>
      <c r="E98" s="35">
        <v>0.625</v>
      </c>
      <c r="F98" s="7"/>
      <c r="G98" s="2" t="s">
        <v>58</v>
      </c>
      <c r="H98" s="50" t="s">
        <v>220</v>
      </c>
      <c r="I98" s="14" t="s">
        <v>92</v>
      </c>
      <c r="J98" s="7" t="s">
        <v>59</v>
      </c>
      <c r="K98" s="66"/>
      <c r="N98" s="7"/>
      <c r="P98" s="7">
        <v>17</v>
      </c>
      <c r="Q98" s="7"/>
      <c r="R98" s="7">
        <v>1</v>
      </c>
    </row>
    <row r="99" spans="1:18" ht="15">
      <c r="A99" s="3" t="s">
        <v>219</v>
      </c>
      <c r="B99" s="2" t="str">
        <f>IF(Table1[[#This Row],[Fag]]&lt;&gt;"","Hold " &amp; Table1[[#This Row],[Dette er for hold '# (fx 1-8 eller 1)]] &amp; " " &amp; Table1[[#This Row],[Beskrivelse]],"")</f>
        <v>Hold 5-8 Vaskulitetssygdomme</v>
      </c>
      <c r="C99" s="39">
        <f>IF(Table1[[#This Row],[Navn]]&lt;&gt;"",DATE($T$7, 1, -2) - WEEKDAY(DATE($T$7, 1, 3)) +Table1[[#This Row],[Kal uge]]* 7+Table1[[#This Row],[Uge dag]]-1,"")</f>
        <v>43214</v>
      </c>
      <c r="D99" s="35">
        <v>0.34375</v>
      </c>
      <c r="E99" s="35">
        <v>0.375</v>
      </c>
      <c r="F99" s="7"/>
      <c r="G99" s="2" t="s">
        <v>29</v>
      </c>
      <c r="H99" s="54" t="s">
        <v>250</v>
      </c>
      <c r="I99" s="14" t="s">
        <v>92</v>
      </c>
      <c r="J99" s="7" t="s">
        <v>68</v>
      </c>
      <c r="K99" s="66"/>
      <c r="N99" s="7"/>
      <c r="P99" s="7">
        <v>17</v>
      </c>
      <c r="Q99" s="7"/>
      <c r="R99" s="7">
        <v>2</v>
      </c>
    </row>
    <row r="100" spans="1:18" ht="15">
      <c r="A100" s="3" t="s">
        <v>223</v>
      </c>
      <c r="B100" s="2" t="str">
        <f>IF(Table1[[#This Row],[Fag]]&lt;&gt;"","Hold " &amp; Table1[[#This Row],[Dette er for hold '# (fx 1-8 eller 1)]] &amp; " " &amp; Table1[[#This Row],[Beskrivelse]],"")</f>
        <v>Hold 5-8 Patient med ondt i ryggen</v>
      </c>
      <c r="C100" s="39">
        <f>IF(Table1[[#This Row],[Navn]]&lt;&gt;"",DATE($T$7, 1, -2) - WEEKDAY(DATE($T$7, 1, 3)) +Table1[[#This Row],[Kal uge]]* 7+Table1[[#This Row],[Uge dag]]-1,"")</f>
        <v>43214</v>
      </c>
      <c r="D100" s="35">
        <v>0.38541666666666669</v>
      </c>
      <c r="E100" s="35">
        <v>0.41666666666666669</v>
      </c>
      <c r="F100" s="7"/>
      <c r="G100" s="2" t="s">
        <v>31</v>
      </c>
      <c r="H100" s="54" t="s">
        <v>250</v>
      </c>
      <c r="I100" s="14" t="s">
        <v>92</v>
      </c>
      <c r="J100" s="18" t="s">
        <v>224</v>
      </c>
      <c r="K100" s="66"/>
      <c r="N100" s="18"/>
      <c r="P100" s="18">
        <v>17</v>
      </c>
      <c r="Q100" s="18"/>
      <c r="R100" s="18">
        <v>2</v>
      </c>
    </row>
    <row r="101" spans="1:18" ht="15">
      <c r="A101" s="3" t="s">
        <v>56</v>
      </c>
      <c r="B101" s="2" t="str">
        <f>IF(Table1[[#This Row],[Fag]]&lt;&gt;"","Hold " &amp; Table1[[#This Row],[Dette er for hold '# (fx 1-8 eller 1)]] &amp; " " &amp; Table1[[#This Row],[Beskrivelse]],"")</f>
        <v/>
      </c>
      <c r="C101" s="39" t="str">
        <f>IF(Table1[[#This Row],[Navn]]&lt;&gt;"",DATE($T$7, 1, -2) - WEEKDAY(DATE($T$7, 1, 3)) +Table1[[#This Row],[Kal uge]]* 7+Table1[[#This Row],[Uge dag]]-1,"")</f>
        <v/>
      </c>
      <c r="D101" s="35" t="s">
        <v>56</v>
      </c>
      <c r="E101" s="35" t="s">
        <v>56</v>
      </c>
      <c r="F101" s="7"/>
      <c r="G101" s="2" t="s">
        <v>56</v>
      </c>
      <c r="H101" s="50" t="s">
        <v>56</v>
      </c>
      <c r="I101" s="14" t="s">
        <v>56</v>
      </c>
      <c r="J101" s="7" t="s">
        <v>56</v>
      </c>
      <c r="K101" s="66"/>
      <c r="N101" s="7"/>
      <c r="P101" s="7" t="s">
        <v>56</v>
      </c>
      <c r="Q101" s="7"/>
      <c r="R101" s="7" t="s">
        <v>56</v>
      </c>
    </row>
    <row r="102" spans="1:18" ht="15">
      <c r="A102" s="3" t="s">
        <v>225</v>
      </c>
      <c r="B102" s="2" t="str">
        <f>IF(Table1[[#This Row],[Fag]]&lt;&gt;"","Hold " &amp; Table1[[#This Row],[Dette er for hold '# (fx 1-8 eller 1)]] &amp; " " &amp; Table1[[#This Row],[Beskrivelse]],"")</f>
        <v>Hold 5-8 Inflammaatorisk tarmsygdom</v>
      </c>
      <c r="C102" s="39">
        <f>IF(Table1[[#This Row],[Navn]]&lt;&gt;"",DATE($T$7, 1, -2) - WEEKDAY(DATE($T$7, 1, 3)) +Table1[[#This Row],[Kal uge]]* 7+Table1[[#This Row],[Uge dag]]-1,"")</f>
        <v>43216</v>
      </c>
      <c r="D102" s="35">
        <v>0.34375</v>
      </c>
      <c r="E102" s="35">
        <v>0.375</v>
      </c>
      <c r="F102" s="7"/>
      <c r="G102" s="2" t="s">
        <v>241</v>
      </c>
      <c r="H102" s="54" t="s">
        <v>250</v>
      </c>
      <c r="I102" s="14" t="s">
        <v>92</v>
      </c>
      <c r="J102" s="7" t="s">
        <v>74</v>
      </c>
      <c r="K102" s="66"/>
      <c r="N102" s="7"/>
      <c r="P102" s="7">
        <v>17</v>
      </c>
      <c r="Q102" s="7"/>
      <c r="R102" s="7">
        <v>4</v>
      </c>
    </row>
    <row r="103" spans="1:18" ht="15">
      <c r="A103" s="3" t="s">
        <v>225</v>
      </c>
      <c r="B103" s="2" t="str">
        <f>IF(Table1[[#This Row],[Fag]]&lt;&gt;"","Hold " &amp; Table1[[#This Row],[Dette er for hold '# (fx 1-8 eller 1)]] &amp; " " &amp; Table1[[#This Row],[Beskrivelse]],"")</f>
        <v>Hold 5-8 Primær og neuroendokring leverkræft</v>
      </c>
      <c r="C103" s="39">
        <f>IF(Table1[[#This Row],[Navn]]&lt;&gt;"",DATE($T$7, 1, -2) - WEEKDAY(DATE($T$7, 1, 3)) +Table1[[#This Row],[Kal uge]]* 7+Table1[[#This Row],[Uge dag]]-1,"")</f>
        <v>43216</v>
      </c>
      <c r="D103" s="35">
        <v>0.38541666666666669</v>
      </c>
      <c r="E103" s="35">
        <v>0.41666666666666669</v>
      </c>
      <c r="F103" s="7"/>
      <c r="G103" s="2" t="s">
        <v>242</v>
      </c>
      <c r="H103" s="54" t="s">
        <v>250</v>
      </c>
      <c r="I103" s="14" t="s">
        <v>92</v>
      </c>
      <c r="J103" s="7" t="s">
        <v>70</v>
      </c>
      <c r="K103" s="66"/>
      <c r="N103" s="7"/>
      <c r="P103" s="7">
        <v>17</v>
      </c>
      <c r="Q103" s="7"/>
      <c r="R103" s="7">
        <v>4</v>
      </c>
    </row>
    <row r="104" spans="1:18" ht="15">
      <c r="A104" s="3" t="s">
        <v>229</v>
      </c>
      <c r="B104" s="2" t="str">
        <f>IF(Table1[[#This Row],[Fag]]&lt;&gt;"","Hold " &amp; Table1[[#This Row],[Dette er for hold '# (fx 1-8 eller 1)]] &amp; " " &amp; Table1[[#This Row],[Beskrivelse]],"")</f>
        <v>Hold 5-8 Lymfomer</v>
      </c>
      <c r="C104" s="39">
        <f>IF(Table1[[#This Row],[Navn]]&lt;&gt;"",DATE($T$7, 1, -2) - WEEKDAY(DATE($T$7, 1, 3)) +Table1[[#This Row],[Kal uge]]* 7+Table1[[#This Row],[Uge dag]]-1,"")</f>
        <v>43216</v>
      </c>
      <c r="D104" s="35">
        <v>0.42708333333333331</v>
      </c>
      <c r="E104" s="35">
        <v>0.45833333333333331</v>
      </c>
      <c r="F104" s="7"/>
      <c r="G104" s="2" t="s">
        <v>15</v>
      </c>
      <c r="H104" s="54" t="s">
        <v>250</v>
      </c>
      <c r="I104" s="14" t="s">
        <v>92</v>
      </c>
      <c r="J104" s="7" t="s">
        <v>243</v>
      </c>
      <c r="K104" s="66"/>
      <c r="N104" s="7"/>
      <c r="P104" s="7">
        <v>17</v>
      </c>
      <c r="Q104" s="7"/>
      <c r="R104" s="7">
        <v>4</v>
      </c>
    </row>
    <row r="105" spans="1:18" ht="15">
      <c r="A105" s="3" t="s">
        <v>56</v>
      </c>
      <c r="B105" s="2" t="str">
        <f>IF(Table1[[#This Row],[Fag]]&lt;&gt;"","Hold " &amp; Table1[[#This Row],[Dette er for hold '# (fx 1-8 eller 1)]] &amp; " " &amp; Table1[[#This Row],[Beskrivelse]],"")</f>
        <v/>
      </c>
      <c r="C105" s="39" t="str">
        <f>IF(Table1[[#This Row],[Navn]]&lt;&gt;"",DATE($T$7, 1, -2) - WEEKDAY(DATE($T$7, 1, 3)) +Table1[[#This Row],[Kal uge]]* 7+Table1[[#This Row],[Uge dag]]-1,"")</f>
        <v/>
      </c>
      <c r="D105" s="35" t="s">
        <v>56</v>
      </c>
      <c r="E105" s="35" t="s">
        <v>56</v>
      </c>
      <c r="F105" s="7"/>
      <c r="G105" s="2" t="s">
        <v>56</v>
      </c>
      <c r="H105" s="50" t="s">
        <v>56</v>
      </c>
      <c r="I105" s="14" t="s">
        <v>56</v>
      </c>
      <c r="J105" s="7" t="s">
        <v>56</v>
      </c>
      <c r="K105" s="66"/>
      <c r="N105" s="7"/>
      <c r="P105" s="7" t="s">
        <v>56</v>
      </c>
      <c r="Q105" s="7"/>
      <c r="R105" s="7" t="s">
        <v>56</v>
      </c>
    </row>
    <row r="106" spans="1:18" ht="15">
      <c r="A106" s="3" t="s">
        <v>226</v>
      </c>
      <c r="B106" s="2" t="str">
        <f>IF(Table1[[#This Row],[Fag]]&lt;&gt;"","Hold " &amp; Table1[[#This Row],[Dette er for hold '# (fx 1-8 eller 1)]] &amp; " " &amp; Table1[[#This Row],[Beskrivelse]],"")</f>
        <v>Hold 5-8 Diarre og obstipation</v>
      </c>
      <c r="C106" s="39">
        <f>IF(Table1[[#This Row],[Navn]]&lt;&gt;"",DATE($T$7, 1, -2) - WEEKDAY(DATE($T$7, 1, 3)) +Table1[[#This Row],[Kal uge]]* 7+Table1[[#This Row],[Uge dag]]-1,"")</f>
        <v>43220</v>
      </c>
      <c r="D106" s="35">
        <v>0.54166666666666663</v>
      </c>
      <c r="E106" s="35">
        <v>0.625</v>
      </c>
      <c r="F106" s="7"/>
      <c r="G106" s="2" t="s">
        <v>64</v>
      </c>
      <c r="H106" s="50" t="s">
        <v>220</v>
      </c>
      <c r="I106" s="14" t="s">
        <v>92</v>
      </c>
      <c r="J106" s="18" t="s">
        <v>65</v>
      </c>
      <c r="K106" s="66"/>
      <c r="N106" s="18"/>
      <c r="P106" s="18">
        <v>18</v>
      </c>
      <c r="Q106" s="18"/>
      <c r="R106" s="18">
        <v>1</v>
      </c>
    </row>
    <row r="107" spans="1:18" ht="15">
      <c r="A107" s="3" t="s">
        <v>225</v>
      </c>
      <c r="B107" s="2" t="str">
        <f>IF(Table1[[#This Row],[Fag]]&lt;&gt;"","Hold " &amp; Table1[[#This Row],[Dette er for hold '# (fx 1-8 eller 1)]] &amp; " " &amp; Table1[[#This Row],[Beskrivelse]],"")</f>
        <v>Hold 5-8 Akut leversvigt og kronisk hepatitis sygdomme</v>
      </c>
      <c r="C107" s="39">
        <f>IF(Table1[[#This Row],[Navn]]&lt;&gt;"",DATE($T$7, 1, -2) - WEEKDAY(DATE($T$7, 1, 3)) +Table1[[#This Row],[Kal uge]]* 7+Table1[[#This Row],[Uge dag]]-1,"")</f>
        <v>43221</v>
      </c>
      <c r="D107" s="35">
        <v>0.34375</v>
      </c>
      <c r="E107" s="35">
        <v>0.375</v>
      </c>
      <c r="F107" s="7"/>
      <c r="G107" s="2" t="s">
        <v>71</v>
      </c>
      <c r="H107" s="54" t="s">
        <v>250</v>
      </c>
      <c r="I107" s="14" t="s">
        <v>92</v>
      </c>
      <c r="J107" s="7" t="s">
        <v>72</v>
      </c>
      <c r="K107" s="66"/>
      <c r="N107" s="7"/>
      <c r="P107" s="7">
        <v>18</v>
      </c>
      <c r="Q107" s="7"/>
      <c r="R107" s="7">
        <v>2</v>
      </c>
    </row>
    <row r="108" spans="1:18" ht="15">
      <c r="A108" s="3" t="s">
        <v>225</v>
      </c>
      <c r="B108" s="2" t="str">
        <f>IF(Table1[[#This Row],[Fag]]&lt;&gt;"","Hold " &amp; Table1[[#This Row],[Dette er for hold '# (fx 1-8 eller 1)]] &amp; " " &amp; Table1[[#This Row],[Beskrivelse]],"")</f>
        <v>Hold 5-8 Cirrose</v>
      </c>
      <c r="C108" s="39">
        <f>IF(Table1[[#This Row],[Navn]]&lt;&gt;"",DATE($T$7, 1, -2) - WEEKDAY(DATE($T$7, 1, 3)) +Table1[[#This Row],[Kal uge]]* 7+Table1[[#This Row],[Uge dag]]-1,"")</f>
        <v>43221</v>
      </c>
      <c r="D108" s="35">
        <v>0.38541666666666669</v>
      </c>
      <c r="E108" s="35">
        <v>0.41666666666666669</v>
      </c>
      <c r="F108" s="7"/>
      <c r="G108" s="2" t="s">
        <v>34</v>
      </c>
      <c r="H108" s="54" t="s">
        <v>250</v>
      </c>
      <c r="I108" s="14" t="s">
        <v>92</v>
      </c>
      <c r="J108" s="7" t="s">
        <v>73</v>
      </c>
      <c r="K108" s="66"/>
      <c r="N108" s="7"/>
      <c r="P108" s="7">
        <v>18</v>
      </c>
      <c r="Q108" s="7"/>
      <c r="R108" s="7">
        <v>2</v>
      </c>
    </row>
    <row r="109" spans="1:18" ht="15">
      <c r="A109" s="3" t="s">
        <v>56</v>
      </c>
      <c r="B109" s="2" t="str">
        <f>IF(Table1[[#This Row],[Fag]]&lt;&gt;"","Hold " &amp; Table1[[#This Row],[Dette er for hold '# (fx 1-8 eller 1)]] &amp; " " &amp; Table1[[#This Row],[Beskrivelse]],"")</f>
        <v/>
      </c>
      <c r="C109" s="39" t="str">
        <f>IF(Table1[[#This Row],[Navn]]&lt;&gt;"",DATE($T$7, 1, -2) - WEEKDAY(DATE($T$7, 1, 3)) +Table1[[#This Row],[Kal uge]]* 7+Table1[[#This Row],[Uge dag]]-1,"")</f>
        <v/>
      </c>
      <c r="D109" s="35" t="s">
        <v>56</v>
      </c>
      <c r="E109" s="35" t="s">
        <v>56</v>
      </c>
      <c r="F109" s="7"/>
      <c r="G109" s="2" t="s">
        <v>56</v>
      </c>
      <c r="H109" s="50" t="s">
        <v>56</v>
      </c>
      <c r="I109" s="14" t="s">
        <v>56</v>
      </c>
      <c r="J109" s="7" t="s">
        <v>56</v>
      </c>
      <c r="K109" s="66"/>
      <c r="N109" s="7"/>
      <c r="P109" s="7" t="s">
        <v>56</v>
      </c>
      <c r="Q109" s="7"/>
      <c r="R109" s="7" t="s">
        <v>56</v>
      </c>
    </row>
    <row r="110" spans="1:18" ht="15">
      <c r="A110" s="3" t="s">
        <v>225</v>
      </c>
      <c r="B110" s="2" t="str">
        <f>IF(Table1[[#This Row],[Fag]]&lt;&gt;"","Hold " &amp; Table1[[#This Row],[Dette er for hold '# (fx 1-8 eller 1)]] &amp; " " &amp; Table1[[#This Row],[Beskrivelse]],"")</f>
        <v>Hold 5-8 Malabsorption</v>
      </c>
      <c r="C110" s="39">
        <f>IF(Table1[[#This Row],[Navn]]&lt;&gt;"",DATE($T$7, 1, -2) - WEEKDAY(DATE($T$7, 1, 3)) +Table1[[#This Row],[Kal uge]]* 7+Table1[[#This Row],[Uge dag]]-1,"")</f>
        <v>43223</v>
      </c>
      <c r="D110" s="35">
        <v>0.34375</v>
      </c>
      <c r="E110" s="35">
        <v>0.375</v>
      </c>
      <c r="F110" s="7"/>
      <c r="G110" s="2" t="s">
        <v>32</v>
      </c>
      <c r="H110" s="54" t="s">
        <v>250</v>
      </c>
      <c r="I110" s="14" t="s">
        <v>92</v>
      </c>
      <c r="J110" s="7" t="s">
        <v>244</v>
      </c>
      <c r="K110" s="66"/>
      <c r="N110" s="7"/>
      <c r="P110" s="7">
        <v>18</v>
      </c>
      <c r="Q110" s="7"/>
      <c r="R110" s="7">
        <v>4</v>
      </c>
    </row>
    <row r="111" spans="1:18" ht="15">
      <c r="A111" s="3" t="s">
        <v>225</v>
      </c>
      <c r="B111" s="2" t="str">
        <f>IF(Table1[[#This Row],[Fag]]&lt;&gt;"","Hold " &amp; Table1[[#This Row],[Dette er for hold '# (fx 1-8 eller 1)]] &amp; " " &amp; Table1[[#This Row],[Beskrivelse]],"")</f>
        <v>Hold 5-8 Tarmsvigt</v>
      </c>
      <c r="C111" s="39">
        <f>IF(Table1[[#This Row],[Navn]]&lt;&gt;"",DATE($T$7, 1, -2) - WEEKDAY(DATE($T$7, 1, 3)) +Table1[[#This Row],[Kal uge]]* 7+Table1[[#This Row],[Uge dag]]-1,"")</f>
        <v>43223</v>
      </c>
      <c r="D111" s="35">
        <v>0.38541666666666669</v>
      </c>
      <c r="E111" s="35">
        <v>0.41666666666666669</v>
      </c>
      <c r="F111" s="7"/>
      <c r="G111" s="2" t="s">
        <v>33</v>
      </c>
      <c r="H111" s="54" t="s">
        <v>250</v>
      </c>
      <c r="I111" s="14" t="s">
        <v>92</v>
      </c>
      <c r="J111" s="18" t="s">
        <v>244</v>
      </c>
      <c r="K111" s="66"/>
      <c r="N111" s="18"/>
      <c r="P111" s="18">
        <v>18</v>
      </c>
      <c r="Q111" s="18"/>
      <c r="R111" s="18">
        <v>4</v>
      </c>
    </row>
    <row r="112" spans="1:18" ht="15">
      <c r="A112" s="3" t="s">
        <v>227</v>
      </c>
      <c r="B112" s="2" t="str">
        <f>IF(Table1[[#This Row],[Fag]]&lt;&gt;"","Hold " &amp; Table1[[#This Row],[Dette er for hold '# (fx 1-8 eller 1)]] &amp; " " &amp; Table1[[#This Row],[Beskrivelse]],"")</f>
        <v>Hold 5-8 Patient med ondt i maven</v>
      </c>
      <c r="C112" s="39">
        <f>IF(Table1[[#This Row],[Navn]]&lt;&gt;"",DATE($T$7, 1, -2) - WEEKDAY(DATE($T$7, 1, 3)) +Table1[[#This Row],[Kal uge]]* 7+Table1[[#This Row],[Uge dag]]-1,"")</f>
        <v>43223</v>
      </c>
      <c r="D112" s="35">
        <v>0.42708333333333331</v>
      </c>
      <c r="E112" s="35">
        <v>0.45833333333333331</v>
      </c>
      <c r="F112" s="7"/>
      <c r="G112" s="2" t="s">
        <v>37</v>
      </c>
      <c r="H112" s="54" t="s">
        <v>250</v>
      </c>
      <c r="I112" s="14" t="s">
        <v>92</v>
      </c>
      <c r="J112" s="7" t="s">
        <v>228</v>
      </c>
      <c r="K112" s="66"/>
      <c r="N112" s="7"/>
      <c r="P112" s="7">
        <v>18</v>
      </c>
      <c r="Q112" s="7"/>
      <c r="R112" s="7">
        <v>4</v>
      </c>
    </row>
    <row r="113" spans="1:18" ht="15">
      <c r="A113" s="3" t="s">
        <v>56</v>
      </c>
      <c r="B113" s="2" t="str">
        <f>IF(Table1[[#This Row],[Fag]]&lt;&gt;"","Hold " &amp; Table1[[#This Row],[Dette er for hold '# (fx 1-8 eller 1)]] &amp; " " &amp; Table1[[#This Row],[Beskrivelse]],"")</f>
        <v/>
      </c>
      <c r="C113" s="39" t="str">
        <f>IF(Table1[[#This Row],[Navn]]&lt;&gt;"",DATE($T$7, 1, -2) - WEEKDAY(DATE($T$7, 1, 3)) +Table1[[#This Row],[Kal uge]]* 7+Table1[[#This Row],[Uge dag]]-1,"")</f>
        <v/>
      </c>
      <c r="D113" s="46" t="s">
        <v>56</v>
      </c>
      <c r="E113" s="46" t="s">
        <v>56</v>
      </c>
      <c r="F113" s="7"/>
      <c r="G113" s="2" t="s">
        <v>56</v>
      </c>
      <c r="H113" s="50" t="s">
        <v>56</v>
      </c>
      <c r="I113" s="14" t="s">
        <v>56</v>
      </c>
      <c r="J113" s="7" t="s">
        <v>56</v>
      </c>
      <c r="K113" s="66"/>
      <c r="N113" s="7"/>
      <c r="P113" s="7" t="s">
        <v>56</v>
      </c>
      <c r="Q113" s="7"/>
      <c r="R113" s="7" t="s">
        <v>56</v>
      </c>
    </row>
    <row r="114" spans="1:18" ht="15">
      <c r="A114" s="3" t="s">
        <v>229</v>
      </c>
      <c r="B114" s="2" t="str">
        <f>IF(Table1[[#This Row],[Fag]]&lt;&gt;"","Hold " &amp; Table1[[#This Row],[Dette er for hold '# (fx 1-8 eller 1)]] &amp; " " &amp; Table1[[#This Row],[Beskrivelse]],"")</f>
        <v>Hold 5-8 Leukæmier</v>
      </c>
      <c r="C114" s="39">
        <f>IF(Table1[[#This Row],[Navn]]&lt;&gt;"",DATE($T$7, 1, -2) - WEEKDAY(DATE($T$7, 1, 3)) +Table1[[#This Row],[Kal uge]]* 7+Table1[[#This Row],[Uge dag]]-1,"")</f>
        <v>43228</v>
      </c>
      <c r="D114" s="46">
        <v>0.34375</v>
      </c>
      <c r="E114" s="46">
        <v>0.375</v>
      </c>
      <c r="F114" s="7"/>
      <c r="G114" s="2" t="s">
        <v>12</v>
      </c>
      <c r="H114" s="54" t="s">
        <v>250</v>
      </c>
      <c r="I114" s="14" t="s">
        <v>92</v>
      </c>
      <c r="J114" s="7" t="s">
        <v>75</v>
      </c>
      <c r="K114" s="66"/>
      <c r="N114" s="7"/>
      <c r="P114" s="7">
        <v>19</v>
      </c>
      <c r="Q114" s="7"/>
      <c r="R114" s="7">
        <v>2</v>
      </c>
    </row>
    <row r="115" spans="1:18" ht="15">
      <c r="A115" s="3" t="s">
        <v>229</v>
      </c>
      <c r="B115" s="2" t="str">
        <f>IF(Table1[[#This Row],[Fag]]&lt;&gt;"","Hold " &amp; Table1[[#This Row],[Dette er for hold '# (fx 1-8 eller 1)]] &amp; " " &amp; Table1[[#This Row],[Beskrivelse]],"")</f>
        <v>Hold 5-8 Myelomatose-transplantationer indenfor hæmatologien</v>
      </c>
      <c r="C115" s="39">
        <f>IF(Table1[[#This Row],[Navn]]&lt;&gt;"",DATE($T$7, 1, -2) - WEEKDAY(DATE($T$7, 1, 3)) +Table1[[#This Row],[Kal uge]]* 7+Table1[[#This Row],[Uge dag]]-1,"")</f>
        <v>43228</v>
      </c>
      <c r="D115" s="35">
        <v>0.38541666666666669</v>
      </c>
      <c r="E115" s="35">
        <v>0.41666666666666669</v>
      </c>
      <c r="F115" s="7"/>
      <c r="G115" s="2" t="s">
        <v>14</v>
      </c>
      <c r="H115" s="54" t="s">
        <v>250</v>
      </c>
      <c r="I115" s="14" t="s">
        <v>92</v>
      </c>
      <c r="J115" s="7" t="s">
        <v>76</v>
      </c>
      <c r="K115" s="66"/>
      <c r="N115" s="7"/>
      <c r="P115" s="7">
        <v>19</v>
      </c>
      <c r="Q115" s="7"/>
      <c r="R115" s="7">
        <v>2</v>
      </c>
    </row>
    <row r="116" spans="1:18" ht="15">
      <c r="A116" s="3" t="s">
        <v>230</v>
      </c>
      <c r="B116" s="2" t="str">
        <f>IF(Table1[[#This Row],[Fag]]&lt;&gt;"","Hold " &amp; Table1[[#This Row],[Dette er for hold '# (fx 1-8 eller 1)]] &amp; " " &amp; Table1[[#This Row],[Beskrivelse]],"")</f>
        <v>Hold 5-8 Patient med træthed</v>
      </c>
      <c r="C116" s="39">
        <f>IF(Table1[[#This Row],[Navn]]&lt;&gt;"",DATE($T$7, 1, -2) - WEEKDAY(DATE($T$7, 1, 3)) +Table1[[#This Row],[Kal uge]]* 7+Table1[[#This Row],[Uge dag]]-1,"")</f>
        <v>43228</v>
      </c>
      <c r="D116" s="35">
        <v>0.42708333333333331</v>
      </c>
      <c r="E116" s="35">
        <v>0.45833333333333331</v>
      </c>
      <c r="F116" s="7"/>
      <c r="G116" s="2" t="s">
        <v>17</v>
      </c>
      <c r="H116" s="54" t="s">
        <v>250</v>
      </c>
      <c r="I116" s="14" t="s">
        <v>92</v>
      </c>
      <c r="J116" s="18" t="s">
        <v>232</v>
      </c>
      <c r="K116" s="66"/>
      <c r="N116" s="18"/>
      <c r="P116" s="18">
        <v>19</v>
      </c>
      <c r="Q116" s="18"/>
      <c r="R116" s="18">
        <v>2</v>
      </c>
    </row>
    <row r="117" spans="1:18" ht="15">
      <c r="A117" s="3" t="s">
        <v>56</v>
      </c>
      <c r="B117" s="2" t="str">
        <f>IF(Table1[[#This Row],[Fag]]&lt;&gt;"","Hold " &amp; Table1[[#This Row],[Dette er for hold '# (fx 1-8 eller 1)]] &amp; " " &amp; Table1[[#This Row],[Beskrivelse]],"")</f>
        <v/>
      </c>
      <c r="C117" s="39" t="str">
        <f>IF(Table1[[#This Row],[Navn]]&lt;&gt;"",DATE($T$7, 1, -2) - WEEKDAY(DATE($T$7, 1, 3)) +Table1[[#This Row],[Kal uge]]* 7+Table1[[#This Row],[Uge dag]]-1,"")</f>
        <v/>
      </c>
      <c r="D117" s="35" t="s">
        <v>56</v>
      </c>
      <c r="E117" s="35" t="s">
        <v>56</v>
      </c>
      <c r="F117" s="7"/>
      <c r="G117" s="2" t="s">
        <v>56</v>
      </c>
      <c r="H117" s="50" t="s">
        <v>56</v>
      </c>
      <c r="I117" s="14" t="s">
        <v>56</v>
      </c>
      <c r="J117" s="7" t="s">
        <v>56</v>
      </c>
      <c r="K117" s="66"/>
      <c r="N117" s="7"/>
      <c r="P117" s="7" t="s">
        <v>56</v>
      </c>
      <c r="Q117" s="7"/>
      <c r="R117" s="7" t="s">
        <v>56</v>
      </c>
    </row>
    <row r="118" spans="1:18" ht="15">
      <c r="A118" t="s">
        <v>233</v>
      </c>
      <c r="B118" s="2" t="str">
        <f>IF(Table1[[#This Row],[Fag]]&lt;&gt;"","Hold " &amp; Table1[[#This Row],[Dette er for hold '# (fx 1-8 eller 1)]] &amp; " " &amp; Table1[[#This Row],[Beskrivelse]],"")</f>
        <v>Hold 5-8 CNS Infektioner</v>
      </c>
      <c r="C118" s="39">
        <f>IF(Table1[[#This Row],[Navn]]&lt;&gt;"",DATE($T$7, 1, -2) - WEEKDAY(DATE($T$7, 1, 3)) +Table1[[#This Row],[Kal uge]]* 7+Table1[[#This Row],[Uge dag]]-1,"")</f>
        <v>43237</v>
      </c>
      <c r="D118" s="34">
        <v>0.34375</v>
      </c>
      <c r="E118" s="34">
        <v>0.375</v>
      </c>
      <c r="G118" s="2" t="s">
        <v>78</v>
      </c>
      <c r="H118" s="54" t="s">
        <v>250</v>
      </c>
      <c r="I118" s="14" t="s">
        <v>92</v>
      </c>
      <c r="J118" t="s">
        <v>122</v>
      </c>
      <c r="K118" s="66"/>
      <c r="P118">
        <v>20</v>
      </c>
      <c r="R118">
        <v>4</v>
      </c>
    </row>
    <row r="119" spans="1:18" ht="15">
      <c r="A119" t="s">
        <v>233</v>
      </c>
      <c r="B119" s="2" t="str">
        <f>IF(Table1[[#This Row],[Fag]]&lt;&gt;"","Hold " &amp; Table1[[#This Row],[Dette er for hold '# (fx 1-8 eller 1)]] &amp; " " &amp; Table1[[#This Row],[Beskrivelse]],"")</f>
        <v>Hold 5-8 Immundefekt</v>
      </c>
      <c r="C119" s="39">
        <f>IF(Table1[[#This Row],[Navn]]&lt;&gt;"",DATE($T$7, 1, -2) - WEEKDAY(DATE($T$7, 1, 3)) +Table1[[#This Row],[Kal uge]]* 7+Table1[[#This Row],[Uge dag]]-1,"")</f>
        <v>43237</v>
      </c>
      <c r="D119" s="34">
        <v>0.38541666666666669</v>
      </c>
      <c r="E119" s="34">
        <v>0.41666666666666669</v>
      </c>
      <c r="G119" s="2" t="s">
        <v>18</v>
      </c>
      <c r="H119" s="54" t="s">
        <v>250</v>
      </c>
      <c r="I119" s="14" t="s">
        <v>92</v>
      </c>
      <c r="J119" t="s">
        <v>123</v>
      </c>
      <c r="K119" s="66"/>
      <c r="P119">
        <v>20</v>
      </c>
      <c r="R119">
        <v>4</v>
      </c>
    </row>
    <row r="120" spans="1:18" ht="15">
      <c r="A120" t="s">
        <v>233</v>
      </c>
      <c r="B120" s="2" t="str">
        <f>IF(Table1[[#This Row],[Fag]]&lt;&gt;"","Hold " &amp; Table1[[#This Row],[Dette er for hold '# (fx 1-8 eller 1)]] &amp; " " &amp; Table1[[#This Row],[Beskrivelse]],"")</f>
        <v>Hold 5-8 Sepsis</v>
      </c>
      <c r="C120" s="39">
        <f>IF(Table1[[#This Row],[Navn]]&lt;&gt;"",DATE($T$7, 1, -2) - WEEKDAY(DATE($T$7, 1, 3)) +Table1[[#This Row],[Kal uge]]* 7+Table1[[#This Row],[Uge dag]]-1,"")</f>
        <v>43237</v>
      </c>
      <c r="D120" s="34">
        <v>0.42708333333333331</v>
      </c>
      <c r="E120" s="34">
        <v>0.45833333333333331</v>
      </c>
      <c r="G120" s="2" t="s">
        <v>19</v>
      </c>
      <c r="H120" s="54" t="s">
        <v>250</v>
      </c>
      <c r="I120" s="14" t="s">
        <v>92</v>
      </c>
      <c r="J120" t="s">
        <v>79</v>
      </c>
      <c r="K120" s="66"/>
      <c r="P120">
        <v>20</v>
      </c>
      <c r="R120">
        <v>4</v>
      </c>
    </row>
    <row r="121" spans="1:18" ht="15">
      <c r="A121" t="s">
        <v>56</v>
      </c>
      <c r="B121" s="2" t="str">
        <f>IF(Table1[[#This Row],[Fag]]&lt;&gt;"","Hold " &amp; Table1[[#This Row],[Dette er for hold '# (fx 1-8 eller 1)]] &amp; " " &amp; Table1[[#This Row],[Beskrivelse]],"")</f>
        <v/>
      </c>
      <c r="C121" s="39" t="str">
        <f>IF(Table1[[#This Row],[Navn]]&lt;&gt;"",DATE($T$7, 1, -2) - WEEKDAY(DATE($T$7, 1, 3)) +Table1[[#This Row],[Kal uge]]* 7+Table1[[#This Row],[Uge dag]]-1,"")</f>
        <v/>
      </c>
      <c r="D121" s="34" t="s">
        <v>56</v>
      </c>
      <c r="E121" s="34" t="s">
        <v>56</v>
      </c>
      <c r="G121" s="2" t="s">
        <v>56</v>
      </c>
      <c r="H121" s="50" t="s">
        <v>56</v>
      </c>
      <c r="I121" s="14" t="s">
        <v>56</v>
      </c>
      <c r="J121" t="s">
        <v>56</v>
      </c>
      <c r="K121" s="66"/>
      <c r="P121" t="s">
        <v>56</v>
      </c>
      <c r="R121" t="s">
        <v>56</v>
      </c>
    </row>
    <row r="122" spans="1:18" ht="15">
      <c r="A122" t="s">
        <v>233</v>
      </c>
      <c r="B122" s="2" t="str">
        <f>IF(Table1[[#This Row],[Fag]]&lt;&gt;"","Hold " &amp; Table1[[#This Row],[Dette er for hold '# (fx 1-8 eller 1)]] &amp; " " &amp; Table1[[#This Row],[Beskrivelse]],"")</f>
        <v>Hold 5-8 HIV</v>
      </c>
      <c r="C122" s="39">
        <f>IF(Table1[[#This Row],[Navn]]&lt;&gt;"",DATE($T$7, 1, -2) - WEEKDAY(DATE($T$7, 1, 3)) +Table1[[#This Row],[Kal uge]]* 7+Table1[[#This Row],[Uge dag]]-1,"")</f>
        <v>43242</v>
      </c>
      <c r="D122" s="34">
        <v>0.34375</v>
      </c>
      <c r="E122" s="34">
        <v>0.375</v>
      </c>
      <c r="G122" s="2" t="s">
        <v>20</v>
      </c>
      <c r="H122" s="50" t="s">
        <v>220</v>
      </c>
      <c r="I122" s="14" t="s">
        <v>92</v>
      </c>
      <c r="J122" t="s">
        <v>124</v>
      </c>
      <c r="K122" s="66"/>
      <c r="P122">
        <v>21</v>
      </c>
      <c r="R122">
        <v>2</v>
      </c>
    </row>
    <row r="123" spans="1:18" ht="15">
      <c r="A123" t="s">
        <v>233</v>
      </c>
      <c r="B123" s="2" t="str">
        <f>IF(Table1[[#This Row],[Fag]]&lt;&gt;"","Hold " &amp; Table1[[#This Row],[Dette er for hold '# (fx 1-8 eller 1)]] &amp; " " &amp; Table1[[#This Row],[Beskrivelse]],"")</f>
        <v>Hold 5-8 Hepatitis</v>
      </c>
      <c r="C123" s="39">
        <f>IF(Table1[[#This Row],[Navn]]&lt;&gt;"",DATE($T$7, 1, -2) - WEEKDAY(DATE($T$7, 1, 3)) +Table1[[#This Row],[Kal uge]]* 7+Table1[[#This Row],[Uge dag]]-1,"")</f>
        <v>43242</v>
      </c>
      <c r="D123" s="34">
        <v>0.38541666666666669</v>
      </c>
      <c r="E123" s="34">
        <v>0.41666666666666669</v>
      </c>
      <c r="G123" s="2" t="s">
        <v>80</v>
      </c>
      <c r="H123" s="50" t="s">
        <v>220</v>
      </c>
      <c r="I123" s="14" t="s">
        <v>92</v>
      </c>
      <c r="J123" t="s">
        <v>124</v>
      </c>
      <c r="K123" s="66"/>
      <c r="P123">
        <v>21</v>
      </c>
      <c r="R123">
        <v>2</v>
      </c>
    </row>
    <row r="124" spans="1:18" ht="15">
      <c r="A124" t="s">
        <v>234</v>
      </c>
      <c r="B124" s="2" t="str">
        <f>IF(Table1[[#This Row],[Fag]]&lt;&gt;"","Hold " &amp; Table1[[#This Row],[Dette er for hold '# (fx 1-8 eller 1)]] &amp; " " &amp; Table1[[#This Row],[Beskrivelse]],"")</f>
        <v>Hold 5-8 Patient med feber og hoste</v>
      </c>
      <c r="C124" s="39">
        <f>IF(Table1[[#This Row],[Navn]]&lt;&gt;"",DATE($T$7, 1, -2) - WEEKDAY(DATE($T$7, 1, 3)) +Table1[[#This Row],[Kal uge]]* 7+Table1[[#This Row],[Uge dag]]-1,"")</f>
        <v>43242</v>
      </c>
      <c r="D124" s="34">
        <v>0.42708333333333331</v>
      </c>
      <c r="E124" s="34">
        <v>0.45833333333333331</v>
      </c>
      <c r="G124" s="2" t="s">
        <v>21</v>
      </c>
      <c r="H124" s="50" t="s">
        <v>220</v>
      </c>
      <c r="I124" s="14" t="s">
        <v>92</v>
      </c>
      <c r="J124" t="s">
        <v>245</v>
      </c>
      <c r="K124" s="66"/>
      <c r="P124">
        <v>21</v>
      </c>
      <c r="R124">
        <v>2</v>
      </c>
    </row>
    <row r="125" spans="1:18" ht="15">
      <c r="A125" t="s">
        <v>235</v>
      </c>
      <c r="B125" s="2" t="str">
        <f>IF(Table1[[#This Row],[Fag]]&lt;&gt;"","Hold " &amp; Table1[[#This Row],[Dette er for hold '# (fx 1-8 eller 1)]] &amp; " " &amp; Table1[[#This Row],[Beskrivelse]],"")</f>
        <v>Hold 5-8 Undersøgelse af akut nyresvigt</v>
      </c>
      <c r="C125" s="39">
        <f>IF(Table1[[#This Row],[Navn]]&lt;&gt;"",DATE($T$7, 1, -2) - WEEKDAY(DATE($T$7, 1, 3)) +Table1[[#This Row],[Kal uge]]* 7+Table1[[#This Row],[Uge dag]]-1,"")</f>
        <v>43244</v>
      </c>
      <c r="D125" s="34">
        <v>0.34375</v>
      </c>
      <c r="E125" s="34">
        <v>0.375</v>
      </c>
      <c r="G125" s="2" t="s">
        <v>246</v>
      </c>
      <c r="H125" s="50" t="s">
        <v>220</v>
      </c>
      <c r="I125" s="14" t="s">
        <v>92</v>
      </c>
      <c r="J125" t="s">
        <v>82</v>
      </c>
      <c r="K125" s="66"/>
      <c r="P125">
        <v>21</v>
      </c>
      <c r="R125">
        <v>4</v>
      </c>
    </row>
    <row r="126" spans="1:18" ht="15">
      <c r="A126" t="s">
        <v>235</v>
      </c>
      <c r="B126" s="2" t="str">
        <f>IF(Table1[[#This Row],[Fag]]&lt;&gt;"","Hold " &amp; Table1[[#This Row],[Dette er for hold '# (fx 1-8 eller 1)]] &amp; " " &amp; Table1[[#This Row],[Beskrivelse]],"")</f>
        <v>Hold 5-8 Glomerulonefritis og transplantation</v>
      </c>
      <c r="C126" s="39">
        <f>IF(Table1[[#This Row],[Navn]]&lt;&gt;"",DATE($T$7, 1, -2) - WEEKDAY(DATE($T$7, 1, 3)) +Table1[[#This Row],[Kal uge]]* 7+Table1[[#This Row],[Uge dag]]-1,"")</f>
        <v>43244</v>
      </c>
      <c r="D126" s="34">
        <v>0.38541666666666669</v>
      </c>
      <c r="E126" s="34">
        <v>0.41666666666666669</v>
      </c>
      <c r="G126" s="2" t="s">
        <v>23</v>
      </c>
      <c r="H126" s="50" t="s">
        <v>220</v>
      </c>
      <c r="I126" s="14" t="s">
        <v>92</v>
      </c>
      <c r="J126" t="s">
        <v>82</v>
      </c>
      <c r="K126" s="66"/>
      <c r="P126">
        <v>21</v>
      </c>
      <c r="R126">
        <v>4</v>
      </c>
    </row>
    <row r="127" spans="1:18" ht="15">
      <c r="A127" t="s">
        <v>229</v>
      </c>
      <c r="B127" s="2" t="str">
        <f>IF(Table1[[#This Row],[Fag]]&lt;&gt;"","Hold " &amp; Table1[[#This Row],[Dette er for hold '# (fx 1-8 eller 1)]] &amp; " " &amp; Table1[[#This Row],[Beskrivelse]],"")</f>
        <v>Hold 5-8 Blødning og Trombose tendens</v>
      </c>
      <c r="C127" s="39">
        <f>IF(Table1[[#This Row],[Navn]]&lt;&gt;"",DATE($T$7, 1, -2) - WEEKDAY(DATE($T$7, 1, 3)) +Table1[[#This Row],[Kal uge]]* 7+Table1[[#This Row],[Uge dag]]-1,"")</f>
        <v>43244</v>
      </c>
      <c r="D127" s="34">
        <v>0.42708333333333331</v>
      </c>
      <c r="E127" s="34">
        <v>0.45833333333333331</v>
      </c>
      <c r="G127" s="2" t="s">
        <v>239</v>
      </c>
      <c r="H127" s="50" t="s">
        <v>220</v>
      </c>
      <c r="I127" s="14" t="s">
        <v>92</v>
      </c>
      <c r="J127" t="s">
        <v>145</v>
      </c>
      <c r="K127" s="66"/>
      <c r="P127">
        <v>21</v>
      </c>
      <c r="R127">
        <v>4</v>
      </c>
    </row>
    <row r="128" spans="1:18" ht="15">
      <c r="A128" t="s">
        <v>56</v>
      </c>
      <c r="B128" s="2" t="str">
        <f>IF(Table1[[#This Row],[Fag]]&lt;&gt;"","Hold " &amp; Table1[[#This Row],[Dette er for hold '# (fx 1-8 eller 1)]] &amp; " " &amp; Table1[[#This Row],[Beskrivelse]],"")</f>
        <v/>
      </c>
      <c r="C128" s="39" t="str">
        <f>IF(Table1[[#This Row],[Navn]]&lt;&gt;"",DATE($T$7, 1, -2) - WEEKDAY(DATE($T$7, 1, 3)) +Table1[[#This Row],[Kal uge]]* 7+Table1[[#This Row],[Uge dag]]-1,"")</f>
        <v/>
      </c>
      <c r="D128" s="34" t="s">
        <v>56</v>
      </c>
      <c r="E128" s="34" t="s">
        <v>56</v>
      </c>
      <c r="G128" s="2" t="s">
        <v>56</v>
      </c>
      <c r="H128" s="50" t="s">
        <v>56</v>
      </c>
      <c r="I128" s="14" t="s">
        <v>56</v>
      </c>
      <c r="J128" t="s">
        <v>56</v>
      </c>
      <c r="K128" s="66"/>
      <c r="P128" t="s">
        <v>56</v>
      </c>
      <c r="R128" t="s">
        <v>56</v>
      </c>
    </row>
    <row r="129" spans="1:18" ht="15">
      <c r="A129" t="s">
        <v>235</v>
      </c>
      <c r="B129" s="2" t="str">
        <f>IF(Table1[[#This Row],[Fag]]&lt;&gt;"","Hold " &amp; Table1[[#This Row],[Dette er for hold '# (fx 1-8 eller 1)]] &amp; " " &amp; Table1[[#This Row],[Beskrivelse]],"")</f>
        <v>Hold 5-8 Progrdierende nyresvigt og arvelige nyresygdomme</v>
      </c>
      <c r="C129" s="39">
        <f>IF(Table1[[#This Row],[Navn]]&lt;&gt;"",DATE($T$7, 1, -2) - WEEKDAY(DATE($T$7, 1, 3)) +Table1[[#This Row],[Kal uge]]* 7+Table1[[#This Row],[Uge dag]]-1,"")</f>
        <v>43249</v>
      </c>
      <c r="D129" s="34">
        <v>0.34375</v>
      </c>
      <c r="E129" s="34">
        <v>0.375</v>
      </c>
      <c r="G129" s="2" t="s">
        <v>247</v>
      </c>
      <c r="H129" s="50" t="s">
        <v>220</v>
      </c>
      <c r="I129" s="14" t="s">
        <v>92</v>
      </c>
      <c r="J129" t="s">
        <v>253</v>
      </c>
      <c r="K129" s="66"/>
      <c r="P129">
        <v>22</v>
      </c>
      <c r="R129">
        <v>2</v>
      </c>
    </row>
    <row r="130" spans="1:18" ht="15">
      <c r="A130" t="s">
        <v>235</v>
      </c>
      <c r="B130" s="2" t="str">
        <f>IF(Table1[[#This Row],[Fag]]&lt;&gt;"","Hold " &amp; Table1[[#This Row],[Dette er for hold '# (fx 1-8 eller 1)]] &amp; " " &amp; Table1[[#This Row],[Beskrivelse]],"")</f>
        <v>Hold 5-8 Uræmi og dialyse</v>
      </c>
      <c r="C130" s="39">
        <f>IF(Table1[[#This Row],[Navn]]&lt;&gt;"",DATE($T$7, 1, -2) - WEEKDAY(DATE($T$7, 1, 3)) +Table1[[#This Row],[Kal uge]]* 7+Table1[[#This Row],[Uge dag]]-1,"")</f>
        <v>43249</v>
      </c>
      <c r="D130" s="34">
        <v>0.38541666666666669</v>
      </c>
      <c r="E130" s="34">
        <v>0.41666666666666669</v>
      </c>
      <c r="G130" s="2" t="s">
        <v>25</v>
      </c>
      <c r="H130" s="50" t="s">
        <v>220</v>
      </c>
      <c r="I130" s="14" t="s">
        <v>92</v>
      </c>
      <c r="J130" t="s">
        <v>253</v>
      </c>
      <c r="K130" s="66"/>
      <c r="P130">
        <v>22</v>
      </c>
      <c r="R130">
        <v>2</v>
      </c>
    </row>
    <row r="131" spans="1:18" ht="15">
      <c r="A131" t="s">
        <v>56</v>
      </c>
      <c r="B131" s="2" t="str">
        <f>IF(Table1[[#This Row],[Fag]]&lt;&gt;"","Hold " &amp; Table1[[#This Row],[Dette er for hold '# (fx 1-8 eller 1)]] &amp; " " &amp; Table1[[#This Row],[Beskrivelse]],"")</f>
        <v/>
      </c>
      <c r="C131" s="39" t="str">
        <f>IF(Table1[[#This Row],[Navn]]&lt;&gt;"",DATE($T$7, 1, -2) - WEEKDAY(DATE($T$7, 1, 3)) +Table1[[#This Row],[Kal uge]]* 7+Table1[[#This Row],[Uge dag]]-1,"")</f>
        <v/>
      </c>
      <c r="D131" s="34" t="s">
        <v>56</v>
      </c>
      <c r="E131" s="34" t="s">
        <v>56</v>
      </c>
      <c r="G131" s="2" t="s">
        <v>56</v>
      </c>
      <c r="H131" s="50" t="s">
        <v>56</v>
      </c>
      <c r="I131" s="14" t="s">
        <v>56</v>
      </c>
      <c r="J131" t="s">
        <v>56</v>
      </c>
      <c r="K131" s="66"/>
      <c r="P131" t="s">
        <v>56</v>
      </c>
      <c r="R131" t="s">
        <v>56</v>
      </c>
    </row>
    <row r="132" spans="1:18" ht="15">
      <c r="A132" t="s">
        <v>235</v>
      </c>
      <c r="B132" s="2" t="str">
        <f>IF(Table1[[#This Row],[Fag]]&lt;&gt;"","Hold " &amp; Table1[[#This Row],[Dette er for hold '# (fx 1-8 eller 1)]] &amp; " " &amp; Table1[[#This Row],[Beskrivelse]],"")</f>
        <v>Hold 5-8 Interstitiel nefritis og tubulære funktionsabnormiteter</v>
      </c>
      <c r="C132" s="39">
        <f>IF(Table1[[#This Row],[Navn]]&lt;&gt;"",DATE($T$7, 1, -2) - WEEKDAY(DATE($T$7, 1, 3)) +Table1[[#This Row],[Kal uge]]* 7+Table1[[#This Row],[Uge dag]]-1,"")</f>
        <v>43251</v>
      </c>
      <c r="D132" s="34">
        <v>0.34375</v>
      </c>
      <c r="E132" s="34">
        <v>0.375</v>
      </c>
      <c r="G132" s="2" t="s">
        <v>60</v>
      </c>
      <c r="H132" s="50" t="s">
        <v>220</v>
      </c>
      <c r="I132" s="14" t="s">
        <v>92</v>
      </c>
      <c r="J132" t="s">
        <v>61</v>
      </c>
      <c r="K132" s="66"/>
      <c r="P132">
        <v>22</v>
      </c>
      <c r="R132">
        <v>4</v>
      </c>
    </row>
    <row r="133" spans="1:18">
      <c r="A133" t="s">
        <v>248</v>
      </c>
      <c r="B133" s="2" t="str">
        <f>IF(Table1[[#This Row],[Fag]]&lt;&gt;"","Hold " &amp; Table1[[#This Row],[Dette er for hold '# (fx 1-8 eller 1)]] &amp; " " &amp; Table1[[#This Row],[Beskrivelse]],"")</f>
        <v>Hold 5-8 Patient med proteinuri</v>
      </c>
      <c r="C133" s="39">
        <f>IF(Table1[[#This Row],[Navn]]&lt;&gt;"",DATE($T$7, 1, -2) - WEEKDAY(DATE($T$7, 1, 3)) +Table1[[#This Row],[Kal uge]]* 7+Table1[[#This Row],[Uge dag]]-1,"")</f>
        <v>43251</v>
      </c>
      <c r="D133" s="34">
        <v>0.38541666666666669</v>
      </c>
      <c r="E133" s="34">
        <v>0.41666666666666669</v>
      </c>
      <c r="G133" s="2" t="s">
        <v>26</v>
      </c>
      <c r="H133" s="15" t="s">
        <v>220</v>
      </c>
      <c r="I133" s="15" t="s">
        <v>92</v>
      </c>
      <c r="J133" t="s">
        <v>237</v>
      </c>
      <c r="K133" s="66"/>
      <c r="P133">
        <v>22</v>
      </c>
      <c r="R133">
        <v>4</v>
      </c>
    </row>
    <row r="134" spans="1:18">
      <c r="A134" t="s">
        <v>249</v>
      </c>
      <c r="B134" s="2" t="str">
        <f>IF(Table1[[#This Row],[Fag]]&lt;&gt;"","Hold " &amp; Table1[[#This Row],[Dette er for hold '# (fx 1-8 eller 1)]] &amp; " " &amp; Table1[[#This Row],[Beskrivelse]],"")</f>
        <v>Hold 5-8 Mundtlig evaluering</v>
      </c>
      <c r="C134" s="39">
        <f>IF(Table1[[#This Row],[Navn]]&lt;&gt;"",DATE($T$7, 1, -2) - WEEKDAY(DATE($T$7, 1, 3)) +Table1[[#This Row],[Kal uge]]* 7+Table1[[#This Row],[Uge dag]]-1,"")</f>
        <v>43251</v>
      </c>
      <c r="D134" s="34">
        <v>0.42708333333333331</v>
      </c>
      <c r="E134" s="34">
        <v>0.45833333333333331</v>
      </c>
      <c r="G134" s="2" t="s">
        <v>84</v>
      </c>
      <c r="H134" s="15" t="s">
        <v>220</v>
      </c>
      <c r="I134" s="15" t="s">
        <v>92</v>
      </c>
      <c r="J134" t="s">
        <v>85</v>
      </c>
      <c r="K134" s="66"/>
      <c r="P134">
        <v>22</v>
      </c>
      <c r="R134">
        <v>4</v>
      </c>
    </row>
    <row r="135" spans="1:18">
      <c r="C135" s="39"/>
      <c r="D135" s="34"/>
      <c r="E135" s="34"/>
    </row>
    <row r="136" spans="1:18">
      <c r="C136" s="39"/>
      <c r="D136" s="34"/>
      <c r="E136" s="34"/>
    </row>
    <row r="137" spans="1:18">
      <c r="C137" s="39"/>
      <c r="D137" s="34"/>
      <c r="E137" s="34"/>
    </row>
    <row r="138" spans="1:18">
      <c r="C138" s="39"/>
      <c r="D138" s="34"/>
      <c r="E138" s="34"/>
    </row>
    <row r="139" spans="1:18">
      <c r="C139" s="39"/>
      <c r="D139" s="34"/>
      <c r="E139" s="34"/>
    </row>
    <row r="140" spans="1:18">
      <c r="C140" s="39"/>
      <c r="D140" s="34"/>
      <c r="E140" s="34"/>
    </row>
    <row r="141" spans="1:18" ht="23.25">
      <c r="B141" s="49" t="s">
        <v>90</v>
      </c>
      <c r="C141" s="39"/>
      <c r="D141" s="34"/>
      <c r="E141" s="34"/>
    </row>
    <row r="142" spans="1:18" ht="15">
      <c r="A142" t="s">
        <v>86</v>
      </c>
      <c r="B142" s="2" t="str">
        <f>IF(Table1[[#This Row],[Fag]]&lt;&gt;"","Hold " &amp; Table1[[#This Row],[Dette er for hold '# (fx 1-8 eller 1)]] &amp; " " &amp; Table1[[#This Row],[Beskrivelse]],"")</f>
        <v>Hold 1-4 Forelæsning klinisk farmakologi</v>
      </c>
      <c r="C142" s="39">
        <f>DATE($T$7, 1, -2) - WEEKDAY(DATE($T$7, 1, 3)) +Table1[[#This Row],[Kal uge]]* 7+Table1[[#This Row],[Uge dag]]-1</f>
        <v>43153</v>
      </c>
      <c r="D142" s="35">
        <v>0.59375</v>
      </c>
      <c r="E142" s="35">
        <v>0.66666666666666663</v>
      </c>
      <c r="F142" s="7"/>
      <c r="G142" s="7" t="s">
        <v>210</v>
      </c>
      <c r="H142" s="32" t="s">
        <v>119</v>
      </c>
      <c r="I142" s="14" t="s">
        <v>91</v>
      </c>
      <c r="P142">
        <v>8</v>
      </c>
      <c r="R142">
        <v>4</v>
      </c>
    </row>
    <row r="143" spans="1:18" ht="15">
      <c r="A143" t="s">
        <v>86</v>
      </c>
      <c r="B143" s="2" t="str">
        <f>IF(Table1[[#This Row],[Fag]]&lt;&gt;"","Hold " &amp; Table1[[#This Row],[Dette er for hold '# (fx 1-8 eller 1)]] &amp; " " &amp; Table1[[#This Row],[Beskrivelse]],"")</f>
        <v>Hold 1-4 Forelæsning klinisk farmakologi</v>
      </c>
      <c r="C143" s="39">
        <f>DATE($T$7, 1, -2) - WEEKDAY(DATE($T$7, 1, 3)) +Table1[[#This Row],[Kal uge]]* 7+Table1[[#This Row],[Uge dag]]-1</f>
        <v>43160</v>
      </c>
      <c r="D143" s="35">
        <v>0.59375</v>
      </c>
      <c r="E143" s="35">
        <v>0.66666666666666663</v>
      </c>
      <c r="F143" s="7"/>
      <c r="G143" s="7" t="s">
        <v>210</v>
      </c>
      <c r="H143" s="32" t="s">
        <v>119</v>
      </c>
      <c r="I143" s="14" t="s">
        <v>91</v>
      </c>
      <c r="P143">
        <v>9</v>
      </c>
      <c r="R143">
        <v>4</v>
      </c>
    </row>
    <row r="144" spans="1:18" ht="15">
      <c r="A144" t="s">
        <v>86</v>
      </c>
      <c r="B144" s="2" t="str">
        <f>IF(Table1[[#This Row],[Fag]]&lt;&gt;"","Hold " &amp; Table1[[#This Row],[Dette er for hold '# (fx 1-8 eller 1)]] &amp; " " &amp; Table1[[#This Row],[Beskrivelse]],"")</f>
        <v>Hold 1-4 Kliniktime farmakologi</v>
      </c>
      <c r="C144" s="39">
        <f>DATE($T$7, 1, -2) - WEEKDAY(DATE($T$7, 1, 3)) +Table1[[#This Row],[Kal uge]]* 7+Table1[[#This Row],[Uge dag]]-1</f>
        <v>43167</v>
      </c>
      <c r="D144" s="35">
        <v>0.59375</v>
      </c>
      <c r="E144" s="34">
        <v>0.625</v>
      </c>
      <c r="G144" t="s">
        <v>211</v>
      </c>
      <c r="H144" s="32" t="s">
        <v>119</v>
      </c>
      <c r="I144" s="14" t="s">
        <v>91</v>
      </c>
      <c r="P144">
        <v>10</v>
      </c>
      <c r="R144">
        <v>4</v>
      </c>
    </row>
    <row r="145" spans="1:18" ht="15">
      <c r="A145" t="s">
        <v>86</v>
      </c>
      <c r="B145" s="2" t="str">
        <f>IF(Table1[[#This Row],[Fag]]&lt;&gt;"","Hold " &amp; Table1[[#This Row],[Dette er for hold '# (fx 1-8 eller 1)]] &amp; " " &amp; Table1[[#This Row],[Beskrivelse]],"")</f>
        <v>Hold 5-8 Forelæsning klinisk farmakologi</v>
      </c>
      <c r="C145" s="39">
        <f>DATE($T$7, 1, -2) - WEEKDAY(DATE($T$7, 1, 3)) +Table1[[#This Row],[Kal uge]]* 7+Table1[[#This Row],[Uge dag]]-1</f>
        <v>43209</v>
      </c>
      <c r="D145" s="35">
        <v>0.59375</v>
      </c>
      <c r="E145" s="35">
        <v>0.66666666666666663</v>
      </c>
      <c r="G145" s="7" t="s">
        <v>210</v>
      </c>
      <c r="H145" s="32" t="s">
        <v>119</v>
      </c>
      <c r="I145" s="15" t="s">
        <v>92</v>
      </c>
      <c r="P145">
        <v>16</v>
      </c>
      <c r="R145">
        <v>4</v>
      </c>
    </row>
    <row r="146" spans="1:18" ht="15">
      <c r="A146" t="s">
        <v>86</v>
      </c>
      <c r="B146" s="2" t="str">
        <f>IF(Table1[[#This Row],[Fag]]&lt;&gt;"","Hold " &amp; Table1[[#This Row],[Dette er for hold '# (fx 1-8 eller 1)]] &amp; " " &amp; Table1[[#This Row],[Beskrivelse]],"")</f>
        <v>Hold 5-8 Forelæsning klinisk farmakologi</v>
      </c>
      <c r="C146" s="39">
        <f>DATE($T$7, 1, -2) - WEEKDAY(DATE($T$7, 1, 3)) +Table1[[#This Row],[Kal uge]]* 7+Table1[[#This Row],[Uge dag]]-1</f>
        <v>43216</v>
      </c>
      <c r="D146" s="35">
        <v>0.59375</v>
      </c>
      <c r="E146" s="35">
        <v>0.66666666666666663</v>
      </c>
      <c r="G146" s="7" t="s">
        <v>210</v>
      </c>
      <c r="H146" s="32" t="s">
        <v>119</v>
      </c>
      <c r="I146" s="15" t="s">
        <v>92</v>
      </c>
      <c r="P146">
        <v>17</v>
      </c>
      <c r="R146">
        <v>4</v>
      </c>
    </row>
    <row r="147" spans="1:18" ht="15">
      <c r="A147" t="s">
        <v>86</v>
      </c>
      <c r="B147" s="2" t="str">
        <f>IF(Table1[[#This Row],[Fag]]&lt;&gt;"","Hold " &amp; Table1[[#This Row],[Dette er for hold '# (fx 1-8 eller 1)]] &amp; " " &amp; Table1[[#This Row],[Beskrivelse]],"")</f>
        <v>Hold 5-8 Kliniktime farmakologi</v>
      </c>
      <c r="C147" s="39">
        <f>DATE($T$7, 1, -2) - WEEKDAY(DATE($T$7, 1, 3)) +Table1[[#This Row],[Kal uge]]* 7+Table1[[#This Row],[Uge dag]]-1</f>
        <v>43223</v>
      </c>
      <c r="D147" s="35">
        <v>0.59375</v>
      </c>
      <c r="E147" s="34">
        <v>0.625</v>
      </c>
      <c r="G147" t="s">
        <v>211</v>
      </c>
      <c r="H147" s="32" t="s">
        <v>119</v>
      </c>
      <c r="I147" s="15" t="s">
        <v>92</v>
      </c>
      <c r="P147">
        <v>18</v>
      </c>
      <c r="R147">
        <v>4</v>
      </c>
    </row>
    <row r="148" spans="1:18">
      <c r="C148" s="39"/>
      <c r="D148" s="34"/>
      <c r="E148" s="34"/>
    </row>
    <row r="149" spans="1:18" ht="23.25">
      <c r="B149" s="49" t="s">
        <v>93</v>
      </c>
      <c r="C149" s="39"/>
      <c r="D149" s="34"/>
      <c r="E149" s="34"/>
    </row>
    <row r="150" spans="1:18">
      <c r="B150" s="2" t="str">
        <f>Table1[[#This Row],[Beskrivelse]] &amp; " Etik"</f>
        <v>Ligger i introugerne Etik</v>
      </c>
      <c r="C150" s="39">
        <v>42993</v>
      </c>
      <c r="D150" s="34">
        <v>0.38541666666666669</v>
      </c>
      <c r="E150" s="34">
        <v>0.5</v>
      </c>
      <c r="G150" s="7" t="s">
        <v>164</v>
      </c>
      <c r="H150" s="15" t="s">
        <v>16</v>
      </c>
      <c r="I150" s="15" t="s">
        <v>91</v>
      </c>
    </row>
    <row r="151" spans="1:18">
      <c r="B151" s="2" t="str">
        <f>Table1[[#This Row],[Beskrivelse]] &amp; " Etik"</f>
        <v>Ligger i introugerne Etik</v>
      </c>
      <c r="C151" s="39">
        <v>43000</v>
      </c>
      <c r="D151" s="34">
        <v>0.38541666666666669</v>
      </c>
      <c r="E151" s="34">
        <v>0.5</v>
      </c>
      <c r="G151" s="7" t="s">
        <v>164</v>
      </c>
      <c r="H151" s="15" t="s">
        <v>89</v>
      </c>
      <c r="I151" s="15" t="s">
        <v>91</v>
      </c>
    </row>
    <row r="152" spans="1:18">
      <c r="B152" s="2" t="str">
        <f>Table1[[#This Row],[Beskrivelse]] &amp; " Etik"</f>
        <v>Ligger i introugerne Etik</v>
      </c>
      <c r="C152" s="39">
        <v>43049</v>
      </c>
      <c r="D152" s="34">
        <v>0.38541666666666669</v>
      </c>
      <c r="E152" s="34">
        <v>0.5</v>
      </c>
      <c r="G152" s="7" t="s">
        <v>164</v>
      </c>
      <c r="H152" s="15" t="s">
        <v>16</v>
      </c>
      <c r="I152" s="15" t="s">
        <v>92</v>
      </c>
    </row>
    <row r="153" spans="1:18">
      <c r="B153" s="2" t="str">
        <f>Table1[[#This Row],[Beskrivelse]] &amp; " Etik"</f>
        <v>Ligger i introugerne Etik</v>
      </c>
      <c r="C153" s="39">
        <v>43056</v>
      </c>
      <c r="D153" s="34">
        <v>0.38541666666666669</v>
      </c>
      <c r="E153" s="34">
        <v>0.48958333333333331</v>
      </c>
      <c r="G153" s="7" t="s">
        <v>164</v>
      </c>
      <c r="H153" s="15" t="s">
        <v>16</v>
      </c>
      <c r="I153" s="15" t="s">
        <v>92</v>
      </c>
    </row>
    <row r="154" spans="1:18">
      <c r="A154" t="s">
        <v>86</v>
      </c>
      <c r="B154" s="2" t="str">
        <f>IF(Table1[[#This Row],[Fag]]&lt;&gt;"","Hold " &amp; Table1[[#This Row],[Dette er for hold '# (fx 1-8 eller 1)]] &amp; " " &amp; Table1[[#This Row],[Beskrivelse]],"")</f>
        <v>Hold 1-8 Deadline for aflevering af etikopgaven (obligatorisk)</v>
      </c>
      <c r="C154" s="39">
        <v>43229</v>
      </c>
      <c r="D154" s="34">
        <v>0.45833333333333331</v>
      </c>
      <c r="E154" s="34">
        <v>0.5</v>
      </c>
      <c r="G154" s="2" t="s">
        <v>97</v>
      </c>
      <c r="H154" s="15" t="s">
        <v>94</v>
      </c>
      <c r="I154" s="15" t="s">
        <v>95</v>
      </c>
    </row>
    <row r="155" spans="1:18">
      <c r="A155" t="s">
        <v>86</v>
      </c>
      <c r="B155" s="2" t="str">
        <f>IF(Table1[[#This Row],[Fag]]&lt;&gt;"","Hold " &amp; Table1[[#This Row],[Dette er for hold '# (fx 1-8 eller 1)]] &amp; " " &amp; Table1[[#This Row],[Beskrivelse]],"")</f>
        <v>Hold 1-4 Feedback på etikopgave</v>
      </c>
      <c r="C155" s="39">
        <v>43265</v>
      </c>
      <c r="D155" s="34">
        <v>0.375</v>
      </c>
      <c r="E155" s="34">
        <v>0.45833333333333331</v>
      </c>
      <c r="G155" t="s">
        <v>209</v>
      </c>
      <c r="H155" s="15" t="s">
        <v>13</v>
      </c>
      <c r="I155" s="15" t="s">
        <v>91</v>
      </c>
    </row>
    <row r="156" spans="1:18">
      <c r="A156" t="s">
        <v>86</v>
      </c>
      <c r="B156" s="2" t="str">
        <f>IF(Table1[[#This Row],[Fag]]&lt;&gt;"","Hold " &amp; Table1[[#This Row],[Dette er for hold '# (fx 1-8 eller 1)]] &amp; " " &amp; Table1[[#This Row],[Beskrivelse]],"")</f>
        <v>Hold 5-8 Feedback på etikopgave</v>
      </c>
      <c r="C156" s="39">
        <v>43265</v>
      </c>
      <c r="D156" s="34">
        <v>0.45833333333333331</v>
      </c>
      <c r="E156" s="34">
        <v>0.54166666666666663</v>
      </c>
      <c r="G156" t="s">
        <v>209</v>
      </c>
      <c r="H156" s="15" t="s">
        <v>13</v>
      </c>
      <c r="I156" s="15" t="s">
        <v>92</v>
      </c>
    </row>
    <row r="157" spans="1:18">
      <c r="C157" s="39"/>
      <c r="D157" s="34"/>
      <c r="E157" s="34"/>
    </row>
    <row r="158" spans="1:18">
      <c r="C158" s="39"/>
      <c r="D158" s="34"/>
      <c r="E158" s="34"/>
    </row>
    <row r="159" spans="1:18">
      <c r="C159" s="39"/>
      <c r="D159" s="34"/>
      <c r="E159" s="34"/>
    </row>
    <row r="160" spans="1:18" ht="23.25">
      <c r="B160" s="49" t="s">
        <v>96</v>
      </c>
      <c r="C160" s="39"/>
      <c r="D160" s="34"/>
      <c r="E160" s="34"/>
    </row>
    <row r="161" spans="1:18">
      <c r="A161" t="s">
        <v>86</v>
      </c>
      <c r="B161" s="2" t="str">
        <f>IF(Table1[[#This Row],[Fag]]&lt;&gt;"","Hold " &amp; Table1[[#This Row],[Dette er for hold '# (fx 1-8 eller 1)]] &amp; " " &amp; Table1[[#This Row],[Beskrivelse]],"")</f>
        <v>Hold 1-8 Prøvetest i sundhedsloven</v>
      </c>
      <c r="C161" s="39">
        <v>43152</v>
      </c>
      <c r="D161" s="34">
        <v>0.5</v>
      </c>
      <c r="E161" s="34">
        <v>0.79166666666666663</v>
      </c>
      <c r="G161" s="2" t="s">
        <v>100</v>
      </c>
      <c r="H161" s="15" t="s">
        <v>99</v>
      </c>
      <c r="I161" s="15" t="s">
        <v>95</v>
      </c>
      <c r="O161" t="s">
        <v>201</v>
      </c>
    </row>
    <row r="162" spans="1:18">
      <c r="A162" t="s">
        <v>86</v>
      </c>
      <c r="B162" s="2" t="str">
        <f>IF(Table1[[#This Row],[Fag]]&lt;&gt;"","Hold " &amp; Table1[[#This Row],[Dette er for hold '# (fx 1-8 eller 1)]] &amp; " " &amp; Table1[[#This Row],[Beskrivelse]],"")</f>
        <v>Hold 1-8 Obligatorisk e-læringstest i sundhedsloven</v>
      </c>
      <c r="C162" s="39">
        <v>43159</v>
      </c>
      <c r="D162" s="34">
        <v>0.5</v>
      </c>
      <c r="E162" s="34">
        <v>0.79166666666666663</v>
      </c>
      <c r="G162" s="2" t="s">
        <v>98</v>
      </c>
      <c r="H162" s="15" t="s">
        <v>99</v>
      </c>
      <c r="I162" s="15" t="s">
        <v>95</v>
      </c>
    </row>
    <row r="163" spans="1:18">
      <c r="C163" s="39"/>
      <c r="D163" s="34"/>
      <c r="E163" s="34"/>
    </row>
    <row r="164" spans="1:18">
      <c r="C164" s="39"/>
      <c r="D164" s="34"/>
      <c r="E164" s="34"/>
    </row>
    <row r="165" spans="1:18">
      <c r="C165" s="39"/>
      <c r="D165" s="34"/>
      <c r="E165" s="34"/>
    </row>
    <row r="166" spans="1:18" ht="23.25">
      <c r="B166" s="49" t="s">
        <v>101</v>
      </c>
      <c r="C166" s="39"/>
      <c r="D166" s="34"/>
      <c r="E166" s="34"/>
    </row>
    <row r="167" spans="1:18" ht="15">
      <c r="A167" t="s">
        <v>86</v>
      </c>
      <c r="B167" s="3" t="str">
        <f>"Hold " &amp; Table1[[#This Row],[Beskrivelse]] &amp; ": Obligatorisk kommunikation dag 1"</f>
        <v>Hold A1: Obligatorisk kommunikation dag 1</v>
      </c>
      <c r="C167" s="51">
        <f>DATE($T$7, 1, -2) - WEEKDAY(DATE($T$7, 1, 3)) +Table1[[#This Row],[Kal uge]]* 7+Table1[[#This Row],[Uge dag]]-1</f>
        <v>43150</v>
      </c>
      <c r="D167" s="46">
        <v>0.34375</v>
      </c>
      <c r="E167" s="46">
        <v>0.41666666666666669</v>
      </c>
      <c r="F167" s="7"/>
      <c r="G167" s="45" t="s">
        <v>111</v>
      </c>
      <c r="H167" s="7" t="s">
        <v>166</v>
      </c>
      <c r="I167" s="14">
        <v>1</v>
      </c>
      <c r="J167" t="s">
        <v>255</v>
      </c>
      <c r="P167" s="62">
        <v>8</v>
      </c>
      <c r="R167">
        <v>1</v>
      </c>
    </row>
    <row r="168" spans="1:18" ht="15">
      <c r="A168" t="s">
        <v>86</v>
      </c>
      <c r="B168" s="3" t="str">
        <f>"Hold " &amp;Table1[[#This Row],[Beskrivelse]]&amp; ": Obligatorisk kommunikation dag 2"</f>
        <v>Hold A1: Obligatorisk kommunikation dag 2</v>
      </c>
      <c r="C168" s="39">
        <f>DATE($T$7, 1, -2) - WEEKDAY(DATE($T$7, 1, 3)) +Table1[[#This Row],[Kal uge]]* 7+Table1[[#This Row],[Uge dag]]-1</f>
        <v>43157</v>
      </c>
      <c r="D168" s="46">
        <v>0.34375</v>
      </c>
      <c r="E168" s="46">
        <v>0.41666666666666669</v>
      </c>
      <c r="F168" s="7"/>
      <c r="G168" s="45" t="s">
        <v>111</v>
      </c>
      <c r="H168" s="7" t="s">
        <v>166</v>
      </c>
      <c r="I168" s="14">
        <v>1</v>
      </c>
      <c r="J168" t="s">
        <v>255</v>
      </c>
      <c r="P168">
        <v>9</v>
      </c>
      <c r="R168">
        <v>1</v>
      </c>
    </row>
    <row r="169" spans="1:18" ht="15">
      <c r="A169" t="s">
        <v>86</v>
      </c>
      <c r="B169" s="3" t="str">
        <f>"Hold " &amp;Table1[[#This Row],[Beskrivelse]] &amp; ": Obligatorisk kommunikation dag 3"</f>
        <v>Hold A1: Obligatorisk kommunikation dag 3</v>
      </c>
      <c r="C169" s="39">
        <f>DATE($T$7, 1, -2) - WEEKDAY(DATE($T$7, 1, 3)) +Table1[[#This Row],[Kal uge]]* 7+Table1[[#This Row],[Uge dag]]-1</f>
        <v>43164</v>
      </c>
      <c r="D169" s="46">
        <v>0.34375</v>
      </c>
      <c r="E169" s="46">
        <v>0.41666666666666669</v>
      </c>
      <c r="F169" s="7"/>
      <c r="G169" s="45" t="s">
        <v>111</v>
      </c>
      <c r="H169" s="7" t="s">
        <v>166</v>
      </c>
      <c r="I169" s="14">
        <v>1</v>
      </c>
      <c r="J169" t="s">
        <v>255</v>
      </c>
      <c r="P169">
        <v>10</v>
      </c>
      <c r="R169">
        <v>1</v>
      </c>
    </row>
    <row r="170" spans="1:18" ht="15">
      <c r="A170" t="s">
        <v>86</v>
      </c>
      <c r="B170" s="3" t="str">
        <f>"Hold " &amp; Table1[[#This Row],[Beskrivelse]] &amp; ": Obligatorisk kommunikation dag 4"</f>
        <v>Hold A1: Obligatorisk kommunikation dag 4</v>
      </c>
      <c r="C170" s="39">
        <f>DATE($T$7, 1, -2) - WEEKDAY(DATE($T$7, 1, 3)) +Table1[[#This Row],[Kal uge]]* 7+Table1[[#This Row],[Uge dag]]-1</f>
        <v>43171</v>
      </c>
      <c r="D170" s="46">
        <v>0.34375</v>
      </c>
      <c r="E170" s="46">
        <v>0.41666666666666669</v>
      </c>
      <c r="F170" s="7"/>
      <c r="G170" s="45" t="s">
        <v>111</v>
      </c>
      <c r="H170" s="7" t="s">
        <v>166</v>
      </c>
      <c r="I170" s="14">
        <v>1</v>
      </c>
      <c r="J170" t="s">
        <v>255</v>
      </c>
      <c r="P170">
        <v>11</v>
      </c>
      <c r="R170">
        <v>1</v>
      </c>
    </row>
    <row r="171" spans="1:18" ht="15">
      <c r="A171" t="s">
        <v>86</v>
      </c>
      <c r="B171" s="3" t="str">
        <f>"Hold " &amp;Table1[[#This Row],[Beskrivelse]]&amp; ": Obligatorisk kommunikation dag 5"</f>
        <v>Hold A1: Obligatorisk kommunikation dag 5</v>
      </c>
      <c r="C171" s="39">
        <f>DATE($T$7, 1, -2) - WEEKDAY(DATE($T$7, 1, 3)) +Table1[[#This Row],[Kal uge]]* 7+Table1[[#This Row],[Uge dag]]-1</f>
        <v>43178</v>
      </c>
      <c r="D171" s="46">
        <v>0.34375</v>
      </c>
      <c r="E171" s="46">
        <v>0.41666666666666669</v>
      </c>
      <c r="F171" s="7"/>
      <c r="G171" s="45" t="s">
        <v>111</v>
      </c>
      <c r="H171" s="7" t="s">
        <v>166</v>
      </c>
      <c r="I171" s="14">
        <v>1</v>
      </c>
      <c r="J171" t="s">
        <v>255</v>
      </c>
      <c r="P171">
        <v>12</v>
      </c>
      <c r="R171">
        <v>1</v>
      </c>
    </row>
    <row r="172" spans="1:18" ht="15">
      <c r="A172" t="s">
        <v>86</v>
      </c>
      <c r="B172" s="3" t="str">
        <f>"Hold " &amp; Table1[[#This Row],[Beskrivelse]] &amp; ": Obligatorisk kommunikation dag 1"</f>
        <v>Hold A2: Obligatorisk kommunikation dag 1</v>
      </c>
      <c r="C172" s="55">
        <f>DATE($T$7, 1, -2) - WEEKDAY(DATE($T$7, 1, 3)) +Table1[[#This Row],[Kal uge]]* 7+Table1[[#This Row],[Uge dag]]-1</f>
        <v>43150</v>
      </c>
      <c r="D172" s="35">
        <v>0.34375</v>
      </c>
      <c r="E172" s="35">
        <v>0.41666666666666669</v>
      </c>
      <c r="F172" s="7"/>
      <c r="G172" s="45" t="s">
        <v>112</v>
      </c>
      <c r="H172" s="31" t="s">
        <v>168</v>
      </c>
      <c r="I172" s="14">
        <v>2</v>
      </c>
      <c r="J172" t="s">
        <v>255</v>
      </c>
      <c r="P172" s="62">
        <f t="shared" ref="P172:P186" si="0">P167</f>
        <v>8</v>
      </c>
      <c r="R172">
        <f t="shared" ref="R172:R186" si="1">R167</f>
        <v>1</v>
      </c>
    </row>
    <row r="173" spans="1:18" ht="15">
      <c r="A173" t="s">
        <v>86</v>
      </c>
      <c r="B173" s="3" t="str">
        <f>"Hold " &amp;Table1[[#This Row],[Beskrivelse]]&amp; ": Obligatorisk kommunikation dag 2"</f>
        <v>Hold A2: Obligatorisk kommunikation dag 2</v>
      </c>
      <c r="C173" s="41">
        <f>DATE($T$7, 1, -2) - WEEKDAY(DATE($T$7, 1, 3)) +Table1[[#This Row],[Kal uge]]* 7+Table1[[#This Row],[Uge dag]]-1</f>
        <v>43157</v>
      </c>
      <c r="D173" s="35">
        <v>0.34375</v>
      </c>
      <c r="E173" s="35">
        <v>0.41666666666666669</v>
      </c>
      <c r="F173" s="7"/>
      <c r="G173" s="45" t="s">
        <v>112</v>
      </c>
      <c r="H173" s="31" t="s">
        <v>167</v>
      </c>
      <c r="I173" s="14">
        <v>2</v>
      </c>
      <c r="J173" t="s">
        <v>255</v>
      </c>
      <c r="P173">
        <f t="shared" si="0"/>
        <v>9</v>
      </c>
      <c r="R173">
        <f t="shared" si="1"/>
        <v>1</v>
      </c>
    </row>
    <row r="174" spans="1:18" ht="15">
      <c r="A174" t="s">
        <v>86</v>
      </c>
      <c r="B174" s="3" t="str">
        <f>"Hold " &amp;Table1[[#This Row],[Beskrivelse]] &amp; ": Obligatorisk kommunikation dag 3"</f>
        <v>Hold A2: Obligatorisk kommunikation dag 3</v>
      </c>
      <c r="C174" s="41">
        <f>DATE($T$7, 1, -2) - WEEKDAY(DATE($T$7, 1, 3)) +Table1[[#This Row],[Kal uge]]* 7+Table1[[#This Row],[Uge dag]]-1</f>
        <v>43164</v>
      </c>
      <c r="D174" s="35">
        <v>0.34375</v>
      </c>
      <c r="E174" s="35">
        <v>0.41666666666666669</v>
      </c>
      <c r="F174" s="7"/>
      <c r="G174" s="45" t="s">
        <v>112</v>
      </c>
      <c r="H174" s="31" t="s">
        <v>167</v>
      </c>
      <c r="I174" s="14">
        <v>2</v>
      </c>
      <c r="J174" t="s">
        <v>255</v>
      </c>
      <c r="P174">
        <f t="shared" si="0"/>
        <v>10</v>
      </c>
      <c r="R174">
        <f t="shared" si="1"/>
        <v>1</v>
      </c>
    </row>
    <row r="175" spans="1:18" ht="15">
      <c r="A175" t="s">
        <v>86</v>
      </c>
      <c r="B175" s="3" t="str">
        <f>"Hold " &amp; Table1[[#This Row],[Beskrivelse]] &amp; ": Obligatorisk kommunikation dag 4"</f>
        <v>Hold A2: Obligatorisk kommunikation dag 4</v>
      </c>
      <c r="C175" s="41">
        <f>DATE($T$7, 1, -2) - WEEKDAY(DATE($T$7, 1, 3)) +Table1[[#This Row],[Kal uge]]* 7+Table1[[#This Row],[Uge dag]]-1</f>
        <v>43171</v>
      </c>
      <c r="D175" s="35">
        <v>0.34375</v>
      </c>
      <c r="E175" s="35">
        <v>0.41666666666666669</v>
      </c>
      <c r="F175" s="7"/>
      <c r="G175" s="45" t="s">
        <v>112</v>
      </c>
      <c r="H175" s="31" t="s">
        <v>167</v>
      </c>
      <c r="I175" s="14">
        <v>2</v>
      </c>
      <c r="J175" t="s">
        <v>255</v>
      </c>
      <c r="P175">
        <f t="shared" si="0"/>
        <v>11</v>
      </c>
      <c r="R175">
        <f t="shared" si="1"/>
        <v>1</v>
      </c>
    </row>
    <row r="176" spans="1:18" ht="15">
      <c r="A176" t="s">
        <v>86</v>
      </c>
      <c r="B176" s="3" t="str">
        <f>"Hold " &amp;Table1[[#This Row],[Beskrivelse]]&amp; ": Obligatorisk kommunikation dag 5"</f>
        <v>Hold A2: Obligatorisk kommunikation dag 5</v>
      </c>
      <c r="C176" s="41">
        <f>DATE($T$7, 1, -2) - WEEKDAY(DATE($T$7, 1, 3)) +Table1[[#This Row],[Kal uge]]* 7+Table1[[#This Row],[Uge dag]]-1</f>
        <v>43178</v>
      </c>
      <c r="D176" s="35">
        <v>0.34375</v>
      </c>
      <c r="E176" s="35">
        <v>0.41666666666666669</v>
      </c>
      <c r="F176" s="7"/>
      <c r="G176" s="45" t="s">
        <v>112</v>
      </c>
      <c r="H176" s="31" t="s">
        <v>167</v>
      </c>
      <c r="I176" s="14">
        <v>2</v>
      </c>
      <c r="J176" t="s">
        <v>255</v>
      </c>
      <c r="P176">
        <f t="shared" si="0"/>
        <v>12</v>
      </c>
      <c r="R176">
        <f t="shared" si="1"/>
        <v>1</v>
      </c>
    </row>
    <row r="177" spans="1:18" ht="15">
      <c r="A177" t="s">
        <v>86</v>
      </c>
      <c r="B177" s="3" t="str">
        <f>"Hold " &amp; Table1[[#This Row],[Beskrivelse]] &amp; ": Obligatorisk kommunikation dag 1"</f>
        <v>Hold A3: Obligatorisk kommunikation dag 1</v>
      </c>
      <c r="C177" s="51">
        <f>DATE($T$7, 1, -2) - WEEKDAY(DATE($T$7, 1, 3)) +Table1[[#This Row],[Kal uge]]* 7+Table1[[#This Row],[Uge dag]]-1</f>
        <v>43150</v>
      </c>
      <c r="D177" s="34">
        <v>0.42708333333333331</v>
      </c>
      <c r="E177" s="34">
        <v>0.5</v>
      </c>
      <c r="G177" t="s">
        <v>113</v>
      </c>
      <c r="H177" s="15" t="s">
        <v>166</v>
      </c>
      <c r="I177" s="14">
        <v>3</v>
      </c>
      <c r="J177" t="s">
        <v>255</v>
      </c>
      <c r="P177" s="62">
        <f t="shared" si="0"/>
        <v>8</v>
      </c>
      <c r="R177">
        <f t="shared" si="1"/>
        <v>1</v>
      </c>
    </row>
    <row r="178" spans="1:18" ht="15">
      <c r="A178" t="s">
        <v>86</v>
      </c>
      <c r="B178" s="3" t="str">
        <f>"Hold " &amp;Table1[[#This Row],[Beskrivelse]]&amp; ": Obligatorisk kommunikation dag 2"</f>
        <v>Hold A3: Obligatorisk kommunikation dag 2</v>
      </c>
      <c r="C178" s="43">
        <f>DATE($T$7, 1, -2) - WEEKDAY(DATE($T$7, 1, 3)) +Table1[[#This Row],[Kal uge]]* 7+Table1[[#This Row],[Uge dag]]-1</f>
        <v>43157</v>
      </c>
      <c r="D178" s="34">
        <v>0.42708333333333331</v>
      </c>
      <c r="E178" s="34">
        <v>0.5</v>
      </c>
      <c r="G178" t="s">
        <v>113</v>
      </c>
      <c r="H178" s="15" t="s">
        <v>166</v>
      </c>
      <c r="I178" s="14">
        <v>3</v>
      </c>
      <c r="J178" t="s">
        <v>255</v>
      </c>
      <c r="P178">
        <f t="shared" si="0"/>
        <v>9</v>
      </c>
      <c r="R178">
        <f t="shared" si="1"/>
        <v>1</v>
      </c>
    </row>
    <row r="179" spans="1:18" ht="15">
      <c r="A179" t="s">
        <v>86</v>
      </c>
      <c r="B179" s="3" t="str">
        <f>"Hold " &amp;Table1[[#This Row],[Beskrivelse]] &amp; ": Obligatorisk kommunikation dag 3"</f>
        <v>Hold A3: Obligatorisk kommunikation dag 3</v>
      </c>
      <c r="C179" s="39">
        <f>DATE($T$7, 1, -2) - WEEKDAY(DATE($T$7, 1, 3)) +Table1[[#This Row],[Kal uge]]* 7+Table1[[#This Row],[Uge dag]]-1</f>
        <v>43164</v>
      </c>
      <c r="D179" s="34">
        <v>0.42708333333333331</v>
      </c>
      <c r="E179" s="34">
        <v>0.5</v>
      </c>
      <c r="G179" t="s">
        <v>113</v>
      </c>
      <c r="H179" s="15" t="s">
        <v>166</v>
      </c>
      <c r="I179" s="14">
        <v>3</v>
      </c>
      <c r="J179" t="s">
        <v>255</v>
      </c>
      <c r="P179">
        <f t="shared" si="0"/>
        <v>10</v>
      </c>
      <c r="R179">
        <f t="shared" si="1"/>
        <v>1</v>
      </c>
    </row>
    <row r="180" spans="1:18" ht="15">
      <c r="A180" t="s">
        <v>86</v>
      </c>
      <c r="B180" s="3" t="str">
        <f>"Hold " &amp; Table1[[#This Row],[Beskrivelse]] &amp; ": Obligatorisk kommunikation dag 4"</f>
        <v>Hold A3: Obligatorisk kommunikation dag 4</v>
      </c>
      <c r="C180" s="39">
        <f>DATE($T$7, 1, -2) - WEEKDAY(DATE($T$7, 1, 3)) +Table1[[#This Row],[Kal uge]]* 7+Table1[[#This Row],[Uge dag]]-1</f>
        <v>43171</v>
      </c>
      <c r="D180" s="34">
        <v>0.42708333333333331</v>
      </c>
      <c r="E180" s="34">
        <v>0.5</v>
      </c>
      <c r="G180" t="s">
        <v>113</v>
      </c>
      <c r="H180" s="15" t="s">
        <v>166</v>
      </c>
      <c r="I180" s="14">
        <v>3</v>
      </c>
      <c r="J180" t="s">
        <v>255</v>
      </c>
      <c r="P180">
        <f t="shared" si="0"/>
        <v>11</v>
      </c>
      <c r="R180">
        <f t="shared" si="1"/>
        <v>1</v>
      </c>
    </row>
    <row r="181" spans="1:18" ht="15">
      <c r="A181" t="s">
        <v>86</v>
      </c>
      <c r="B181" s="3" t="str">
        <f>"Hold " &amp;Table1[[#This Row],[Beskrivelse]]&amp; ": Obligatorisk kommunikation dag 5"</f>
        <v>Hold A3: Obligatorisk kommunikation dag 5</v>
      </c>
      <c r="C181" s="39">
        <f>DATE($T$7, 1, -2) - WEEKDAY(DATE($T$7, 1, 3)) +Table1[[#This Row],[Kal uge]]* 7+Table1[[#This Row],[Uge dag]]-1</f>
        <v>43178</v>
      </c>
      <c r="D181" s="34">
        <v>0.42708333333333331</v>
      </c>
      <c r="E181" s="34">
        <v>0.5</v>
      </c>
      <c r="G181" t="s">
        <v>113</v>
      </c>
      <c r="H181" s="15" t="s">
        <v>166</v>
      </c>
      <c r="I181" s="14">
        <v>3</v>
      </c>
      <c r="J181" t="s">
        <v>255</v>
      </c>
      <c r="P181">
        <f t="shared" si="0"/>
        <v>12</v>
      </c>
      <c r="R181">
        <f t="shared" si="1"/>
        <v>1</v>
      </c>
    </row>
    <row r="182" spans="1:18" ht="15">
      <c r="A182" t="s">
        <v>86</v>
      </c>
      <c r="B182" s="3" t="str">
        <f>"Hold " &amp; Table1[[#This Row],[Beskrivelse]] &amp; ": Obligatorisk kommunikation dag 1"</f>
        <v>Hold A4: Obligatorisk kommunikation dag 1</v>
      </c>
      <c r="C182" s="51">
        <f>DATE($T$7, 1, -2) - WEEKDAY(DATE($T$7, 1, 3)) +Table1[[#This Row],[Kal uge]]* 7+Table1[[#This Row],[Uge dag]]-1</f>
        <v>43150</v>
      </c>
      <c r="D182" s="34">
        <v>0.42708333333333331</v>
      </c>
      <c r="E182" s="34">
        <v>0.5</v>
      </c>
      <c r="G182" t="s">
        <v>114</v>
      </c>
      <c r="H182" s="31" t="s">
        <v>168</v>
      </c>
      <c r="I182" s="14">
        <v>4</v>
      </c>
      <c r="J182" t="s">
        <v>255</v>
      </c>
      <c r="P182" s="62">
        <f t="shared" si="0"/>
        <v>8</v>
      </c>
      <c r="R182">
        <f t="shared" si="1"/>
        <v>1</v>
      </c>
    </row>
    <row r="183" spans="1:18" ht="15">
      <c r="A183" t="s">
        <v>86</v>
      </c>
      <c r="B183" s="3" t="str">
        <f>"Hold " &amp;Table1[[#This Row],[Beskrivelse]]&amp; ": Obligatorisk kommunikation dag 2"</f>
        <v>Hold A4: Obligatorisk kommunikation dag 2</v>
      </c>
      <c r="C183" s="39">
        <f>DATE($T$7, 1, -2) - WEEKDAY(DATE($T$7, 1, 3)) +Table1[[#This Row],[Kal uge]]* 7+Table1[[#This Row],[Uge dag]]-1</f>
        <v>43157</v>
      </c>
      <c r="D183" s="34">
        <v>0.42708333333333331</v>
      </c>
      <c r="E183" s="34">
        <v>0.5</v>
      </c>
      <c r="G183" t="s">
        <v>114</v>
      </c>
      <c r="H183" s="31" t="s">
        <v>167</v>
      </c>
      <c r="I183" s="14">
        <v>4</v>
      </c>
      <c r="J183" t="s">
        <v>255</v>
      </c>
      <c r="P183">
        <f t="shared" si="0"/>
        <v>9</v>
      </c>
      <c r="R183">
        <f t="shared" si="1"/>
        <v>1</v>
      </c>
    </row>
    <row r="184" spans="1:18" ht="15">
      <c r="A184" t="s">
        <v>86</v>
      </c>
      <c r="B184" s="3" t="str">
        <f>"Hold " &amp;Table1[[#This Row],[Beskrivelse]] &amp; ": Obligatorisk kommunikation dag 3"</f>
        <v>Hold A4: Obligatorisk kommunikation dag 3</v>
      </c>
      <c r="C184" s="39">
        <f>DATE($T$7, 1, -2) - WEEKDAY(DATE($T$7, 1, 3)) +Table1[[#This Row],[Kal uge]]* 7+Table1[[#This Row],[Uge dag]]-1</f>
        <v>43164</v>
      </c>
      <c r="D184" s="34">
        <v>0.42708333333333331</v>
      </c>
      <c r="E184" s="34">
        <v>0.5</v>
      </c>
      <c r="G184" t="s">
        <v>114</v>
      </c>
      <c r="H184" s="31" t="s">
        <v>167</v>
      </c>
      <c r="I184" s="14">
        <v>4</v>
      </c>
      <c r="J184" t="s">
        <v>255</v>
      </c>
      <c r="P184">
        <f t="shared" si="0"/>
        <v>10</v>
      </c>
      <c r="R184">
        <f t="shared" si="1"/>
        <v>1</v>
      </c>
    </row>
    <row r="185" spans="1:18" ht="15">
      <c r="A185" t="s">
        <v>86</v>
      </c>
      <c r="B185" s="3" t="str">
        <f>"Hold " &amp; Table1[[#This Row],[Beskrivelse]] &amp; ": Obligatorisk kommunikation dag 4"</f>
        <v>Hold A4: Obligatorisk kommunikation dag 4</v>
      </c>
      <c r="C185" s="39">
        <f>DATE($T$7, 1, -2) - WEEKDAY(DATE($T$7, 1, 3)) +Table1[[#This Row],[Kal uge]]* 7+Table1[[#This Row],[Uge dag]]-1</f>
        <v>43171</v>
      </c>
      <c r="D185" s="34">
        <v>0.42708333333333331</v>
      </c>
      <c r="E185" s="34">
        <v>0.5</v>
      </c>
      <c r="G185" t="s">
        <v>114</v>
      </c>
      <c r="H185" s="31" t="s">
        <v>167</v>
      </c>
      <c r="I185" s="14">
        <v>4</v>
      </c>
      <c r="J185" t="s">
        <v>255</v>
      </c>
      <c r="P185">
        <f t="shared" si="0"/>
        <v>11</v>
      </c>
      <c r="R185">
        <f t="shared" si="1"/>
        <v>1</v>
      </c>
    </row>
    <row r="186" spans="1:18" ht="15">
      <c r="A186" t="s">
        <v>86</v>
      </c>
      <c r="B186" s="3" t="str">
        <f>"Hold " &amp;Table1[[#This Row],[Beskrivelse]]&amp; ": Obligatorisk kommunikation dag 5"</f>
        <v>Hold A4: Obligatorisk kommunikation dag 5</v>
      </c>
      <c r="C186" s="39">
        <f>DATE($T$7, 1, -2) - WEEKDAY(DATE($T$7, 1, 3)) +Table1[[#This Row],[Kal uge]]* 7+Table1[[#This Row],[Uge dag]]-1</f>
        <v>43178</v>
      </c>
      <c r="D186" s="34">
        <v>0.42708333333333331</v>
      </c>
      <c r="E186" s="34">
        <v>0.5</v>
      </c>
      <c r="G186" t="s">
        <v>114</v>
      </c>
      <c r="H186" s="31" t="s">
        <v>167</v>
      </c>
      <c r="I186" s="14">
        <v>4</v>
      </c>
      <c r="J186" t="s">
        <v>255</v>
      </c>
      <c r="P186">
        <f t="shared" si="0"/>
        <v>12</v>
      </c>
      <c r="R186">
        <f t="shared" si="1"/>
        <v>1</v>
      </c>
    </row>
    <row r="187" spans="1:18">
      <c r="C187" s="39"/>
      <c r="D187" s="34"/>
      <c r="E187" s="34"/>
    </row>
    <row r="188" spans="1:18" ht="15">
      <c r="A188" t="s">
        <v>86</v>
      </c>
      <c r="B188" s="3" t="str">
        <f>"Hold " &amp; Table1[[#This Row],[Beskrivelse]] &amp; ": Obligatorisk kommunikation dag 1"</f>
        <v>Hold B1: Obligatorisk kommunikation dag 1</v>
      </c>
      <c r="C188" s="51">
        <f>DATE($T$7, 1, -2) - WEEKDAY(DATE($T$7, 1, 3)) +Table1[[#This Row],[Kal uge]]* 7+Table1[[#This Row],[Uge dag]]-1</f>
        <v>43206</v>
      </c>
      <c r="D188" s="34">
        <v>0.34375</v>
      </c>
      <c r="E188" s="34">
        <v>0.41666666666666669</v>
      </c>
      <c r="G188" t="s">
        <v>115</v>
      </c>
      <c r="H188" s="7" t="s">
        <v>166</v>
      </c>
      <c r="I188" s="14">
        <v>5</v>
      </c>
      <c r="J188" t="s">
        <v>255</v>
      </c>
      <c r="P188" s="62">
        <v>16</v>
      </c>
      <c r="R188">
        <v>1</v>
      </c>
    </row>
    <row r="189" spans="1:18" ht="15">
      <c r="A189" t="s">
        <v>86</v>
      </c>
      <c r="B189" s="3" t="str">
        <f>"Hold " &amp;Table1[[#This Row],[Beskrivelse]]&amp; ": Obligatorisk kommunikation dag 2"</f>
        <v>Hold B1: Obligatorisk kommunikation dag 2</v>
      </c>
      <c r="C189" s="39">
        <f>DATE($T$7, 1, -2) - WEEKDAY(DATE($T$7, 1, 3)) +Table1[[#This Row],[Kal uge]]* 7+Table1[[#This Row],[Uge dag]]-1</f>
        <v>43213</v>
      </c>
      <c r="D189" s="34">
        <v>0.34375</v>
      </c>
      <c r="E189" s="34">
        <v>0.41666666666666669</v>
      </c>
      <c r="G189" t="s">
        <v>115</v>
      </c>
      <c r="H189" s="7" t="s">
        <v>166</v>
      </c>
      <c r="I189" s="14">
        <v>5</v>
      </c>
      <c r="J189" t="s">
        <v>255</v>
      </c>
      <c r="P189">
        <v>17</v>
      </c>
      <c r="R189">
        <v>1</v>
      </c>
    </row>
    <row r="190" spans="1:18" ht="15">
      <c r="A190" t="s">
        <v>86</v>
      </c>
      <c r="B190" s="3" t="str">
        <f>"Hold " &amp;Table1[[#This Row],[Beskrivelse]] &amp; ": Obligatorisk kommunikation dag 3"</f>
        <v>Hold B1: Obligatorisk kommunikation dag 3</v>
      </c>
      <c r="C190" s="39">
        <f>DATE($T$7, 1, -2) - WEEKDAY(DATE($T$7, 1, 3)) +Table1[[#This Row],[Kal uge]]* 7+Table1[[#This Row],[Uge dag]]-1</f>
        <v>43220</v>
      </c>
      <c r="D190" s="34">
        <v>0.34375</v>
      </c>
      <c r="E190" s="34">
        <v>0.41666666666666669</v>
      </c>
      <c r="G190" t="s">
        <v>115</v>
      </c>
      <c r="H190" s="7" t="s">
        <v>166</v>
      </c>
      <c r="I190" s="14">
        <v>5</v>
      </c>
      <c r="J190" t="s">
        <v>255</v>
      </c>
      <c r="P190">
        <v>18</v>
      </c>
      <c r="R190">
        <v>1</v>
      </c>
    </row>
    <row r="191" spans="1:18" ht="15">
      <c r="A191" t="s">
        <v>86</v>
      </c>
      <c r="B191" s="3" t="str">
        <f>"Hold " &amp; Table1[[#This Row],[Beskrivelse]] &amp; ": Obligatorisk kommunikation dag 4"</f>
        <v>Hold B1: Obligatorisk kommunikation dag 4</v>
      </c>
      <c r="C191" s="39">
        <f>DATE($T$7, 1, -2) - WEEKDAY(DATE($T$7, 1, 3)) +Table1[[#This Row],[Kal uge]]* 7+Table1[[#This Row],[Uge dag]]-1</f>
        <v>43227</v>
      </c>
      <c r="D191" s="34">
        <v>0.34375</v>
      </c>
      <c r="E191" s="34">
        <v>0.41666666666666669</v>
      </c>
      <c r="G191" t="s">
        <v>115</v>
      </c>
      <c r="H191" s="7" t="s">
        <v>166</v>
      </c>
      <c r="I191" s="14">
        <v>5</v>
      </c>
      <c r="J191" t="s">
        <v>255</v>
      </c>
      <c r="P191">
        <v>19</v>
      </c>
      <c r="R191">
        <v>1</v>
      </c>
    </row>
    <row r="192" spans="1:18" ht="15">
      <c r="A192" t="s">
        <v>86</v>
      </c>
      <c r="B192" s="3" t="str">
        <f>"Hold " &amp;Table1[[#This Row],[Beskrivelse]]&amp; ": Obligatorisk kommunikation dag 5"</f>
        <v>Hold B1: Obligatorisk kommunikation dag 5</v>
      </c>
      <c r="C192" s="39">
        <f>DATE($T$7, 1, -2) - WEEKDAY(DATE($T$7, 1, 3)) +Table1[[#This Row],[Kal uge]]* 7+Table1[[#This Row],[Uge dag]]-1</f>
        <v>43234</v>
      </c>
      <c r="D192" s="34">
        <v>0.34375</v>
      </c>
      <c r="E192" s="34">
        <v>0.41666666666666669</v>
      </c>
      <c r="G192" t="s">
        <v>115</v>
      </c>
      <c r="H192" s="7" t="s">
        <v>166</v>
      </c>
      <c r="I192" s="14">
        <v>5</v>
      </c>
      <c r="J192" t="s">
        <v>255</v>
      </c>
      <c r="P192">
        <v>20</v>
      </c>
      <c r="R192">
        <v>1</v>
      </c>
    </row>
    <row r="193" spans="1:18" ht="15">
      <c r="A193" t="s">
        <v>86</v>
      </c>
      <c r="B193" s="3" t="str">
        <f>"Hold " &amp; Table1[[#This Row],[Beskrivelse]] &amp; ": Obligatorisk kommunikation dag 1"</f>
        <v>Hold B2: Obligatorisk kommunikation dag 1</v>
      </c>
      <c r="C193" s="55">
        <f>DATE($T$7, 1, -2) - WEEKDAY(DATE($T$7, 1, 3)) +Table1[[#This Row],[Kal uge]]* 7+Table1[[#This Row],[Uge dag]]-1</f>
        <v>43206</v>
      </c>
      <c r="D193" s="34">
        <v>0.34375</v>
      </c>
      <c r="E193" s="34">
        <v>0.41666666666666669</v>
      </c>
      <c r="G193" t="s">
        <v>116</v>
      </c>
      <c r="H193" s="31" t="s">
        <v>169</v>
      </c>
      <c r="I193" s="14">
        <v>6</v>
      </c>
      <c r="J193" t="s">
        <v>255</v>
      </c>
      <c r="P193" s="62">
        <f t="shared" ref="P193:P207" si="2">P188</f>
        <v>16</v>
      </c>
      <c r="R193">
        <f t="shared" ref="R193:R207" si="3">R188</f>
        <v>1</v>
      </c>
    </row>
    <row r="194" spans="1:18" ht="15">
      <c r="A194" t="s">
        <v>86</v>
      </c>
      <c r="B194" s="3" t="str">
        <f>"Hold " &amp;Table1[[#This Row],[Beskrivelse]]&amp; ": Obligatorisk kommunikation dag 2"</f>
        <v>Hold B2: Obligatorisk kommunikation dag 2</v>
      </c>
      <c r="C194" s="41">
        <f>DATE($T$7, 1, -2) - WEEKDAY(DATE($T$7, 1, 3)) +Table1[[#This Row],[Kal uge]]* 7+Table1[[#This Row],[Uge dag]]-1</f>
        <v>43213</v>
      </c>
      <c r="D194" s="34">
        <v>0.34375</v>
      </c>
      <c r="E194" s="34">
        <v>0.41666666666666669</v>
      </c>
      <c r="G194" t="s">
        <v>116</v>
      </c>
      <c r="H194" s="31" t="s">
        <v>169</v>
      </c>
      <c r="I194" s="14">
        <v>6</v>
      </c>
      <c r="J194" t="s">
        <v>255</v>
      </c>
      <c r="P194">
        <f t="shared" si="2"/>
        <v>17</v>
      </c>
      <c r="R194">
        <f t="shared" si="3"/>
        <v>1</v>
      </c>
    </row>
    <row r="195" spans="1:18" ht="15">
      <c r="A195" t="s">
        <v>86</v>
      </c>
      <c r="B195" s="3" t="str">
        <f>"Hold " &amp;Table1[[#This Row],[Beskrivelse]] &amp; ": Obligatorisk kommunikation dag 3"</f>
        <v>Hold B2: Obligatorisk kommunikation dag 3</v>
      </c>
      <c r="C195" s="41">
        <f>DATE($T$7, 1, -2) - WEEKDAY(DATE($T$7, 1, 3)) +Table1[[#This Row],[Kal uge]]* 7+Table1[[#This Row],[Uge dag]]-1</f>
        <v>43220</v>
      </c>
      <c r="D195" s="34">
        <v>0.34375</v>
      </c>
      <c r="E195" s="34">
        <v>0.41666666666666669</v>
      </c>
      <c r="G195" t="s">
        <v>116</v>
      </c>
      <c r="H195" s="31" t="s">
        <v>169</v>
      </c>
      <c r="I195" s="14">
        <v>6</v>
      </c>
      <c r="J195" t="s">
        <v>255</v>
      </c>
      <c r="P195">
        <f t="shared" si="2"/>
        <v>18</v>
      </c>
      <c r="R195">
        <f t="shared" si="3"/>
        <v>1</v>
      </c>
    </row>
    <row r="196" spans="1:18" ht="15">
      <c r="A196" t="s">
        <v>86</v>
      </c>
      <c r="B196" s="3" t="str">
        <f>"Hold " &amp; Table1[[#This Row],[Beskrivelse]] &amp; ": Obligatorisk kommunikation dag 4"</f>
        <v>Hold B2: Obligatorisk kommunikation dag 4</v>
      </c>
      <c r="C196" s="41">
        <f>DATE($T$7, 1, -2) - WEEKDAY(DATE($T$7, 1, 3)) +Table1[[#This Row],[Kal uge]]* 7+Table1[[#This Row],[Uge dag]]-1</f>
        <v>43227</v>
      </c>
      <c r="D196" s="34">
        <v>0.34375</v>
      </c>
      <c r="E196" s="34">
        <v>0.41666666666666669</v>
      </c>
      <c r="G196" t="s">
        <v>116</v>
      </c>
      <c r="H196" s="31" t="s">
        <v>171</v>
      </c>
      <c r="I196" s="14">
        <v>6</v>
      </c>
      <c r="J196" t="s">
        <v>255</v>
      </c>
      <c r="P196">
        <f t="shared" si="2"/>
        <v>19</v>
      </c>
      <c r="R196">
        <f t="shared" si="3"/>
        <v>1</v>
      </c>
    </row>
    <row r="197" spans="1:18" ht="15">
      <c r="A197" t="s">
        <v>86</v>
      </c>
      <c r="B197" s="3" t="str">
        <f>"Hold " &amp;Table1[[#This Row],[Beskrivelse]]&amp; ": Obligatorisk kommunikation dag 5"</f>
        <v>Hold B2: Obligatorisk kommunikation dag 5</v>
      </c>
      <c r="C197" s="41">
        <f>DATE($T$7, 1, -2) - WEEKDAY(DATE($T$7, 1, 3)) +Table1[[#This Row],[Kal uge]]* 7+Table1[[#This Row],[Uge dag]]-1</f>
        <v>43234</v>
      </c>
      <c r="D197" s="34">
        <v>0.34375</v>
      </c>
      <c r="E197" s="34">
        <v>0.41666666666666669</v>
      </c>
      <c r="G197" t="s">
        <v>116</v>
      </c>
      <c r="H197" s="31" t="s">
        <v>169</v>
      </c>
      <c r="I197" s="14">
        <v>6</v>
      </c>
      <c r="J197" t="s">
        <v>255</v>
      </c>
      <c r="P197">
        <f t="shared" si="2"/>
        <v>20</v>
      </c>
      <c r="R197">
        <f t="shared" si="3"/>
        <v>1</v>
      </c>
    </row>
    <row r="198" spans="1:18" ht="15">
      <c r="A198" t="s">
        <v>86</v>
      </c>
      <c r="B198" s="3" t="str">
        <f>"Hold " &amp; Table1[[#This Row],[Beskrivelse]] &amp; ": Obligatorisk kommunikation dag 1"</f>
        <v>Hold B3: Obligatorisk kommunikation dag 1</v>
      </c>
      <c r="C198" s="51">
        <f>DATE($T$7, 1, -2) - WEEKDAY(DATE($T$7, 1, 3)) +Table1[[#This Row],[Kal uge]]* 7+Table1[[#This Row],[Uge dag]]-1</f>
        <v>43206</v>
      </c>
      <c r="D198" s="34">
        <v>0.42708333333333331</v>
      </c>
      <c r="E198" s="34">
        <v>0.5</v>
      </c>
      <c r="G198" t="s">
        <v>117</v>
      </c>
      <c r="H198" s="15" t="s">
        <v>166</v>
      </c>
      <c r="I198" s="14">
        <v>7</v>
      </c>
      <c r="J198" t="s">
        <v>255</v>
      </c>
      <c r="P198" s="62">
        <f t="shared" si="2"/>
        <v>16</v>
      </c>
      <c r="R198">
        <f t="shared" si="3"/>
        <v>1</v>
      </c>
    </row>
    <row r="199" spans="1:18" ht="15">
      <c r="A199" t="s">
        <v>86</v>
      </c>
      <c r="B199" s="3" t="str">
        <f>"Hold " &amp;Table1[[#This Row],[Beskrivelse]]&amp; ": Obligatorisk kommunikation dag 2"</f>
        <v>Hold B3: Obligatorisk kommunikation dag 2</v>
      </c>
      <c r="C199" s="43">
        <f>DATE($T$7, 1, -2) - WEEKDAY(DATE($T$7, 1, 3)) +Table1[[#This Row],[Kal uge]]* 7+Table1[[#This Row],[Uge dag]]-1</f>
        <v>43213</v>
      </c>
      <c r="D199" s="34">
        <v>0.42708333333333331</v>
      </c>
      <c r="E199" s="34">
        <v>0.5</v>
      </c>
      <c r="G199" t="s">
        <v>117</v>
      </c>
      <c r="H199" s="15" t="s">
        <v>166</v>
      </c>
      <c r="I199" s="14">
        <v>7</v>
      </c>
      <c r="J199" t="s">
        <v>255</v>
      </c>
      <c r="P199">
        <f t="shared" si="2"/>
        <v>17</v>
      </c>
      <c r="R199">
        <f t="shared" si="3"/>
        <v>1</v>
      </c>
    </row>
    <row r="200" spans="1:18" ht="15">
      <c r="A200" t="s">
        <v>86</v>
      </c>
      <c r="B200" s="3" t="str">
        <f>"Hold " &amp;Table1[[#This Row],[Beskrivelse]] &amp; ": Obligatorisk kommunikation dag 3"</f>
        <v>Hold B3: Obligatorisk kommunikation dag 3</v>
      </c>
      <c r="C200" s="39">
        <f>DATE($T$7, 1, -2) - WEEKDAY(DATE($T$7, 1, 3)) +Table1[[#This Row],[Kal uge]]* 7+Table1[[#This Row],[Uge dag]]-1</f>
        <v>43220</v>
      </c>
      <c r="D200" s="34">
        <v>0.42708333333333331</v>
      </c>
      <c r="E200" s="34">
        <v>0.5</v>
      </c>
      <c r="G200" t="s">
        <v>117</v>
      </c>
      <c r="H200" s="15" t="s">
        <v>166</v>
      </c>
      <c r="I200" s="14">
        <v>7</v>
      </c>
      <c r="J200" t="s">
        <v>255</v>
      </c>
      <c r="P200">
        <f t="shared" si="2"/>
        <v>18</v>
      </c>
      <c r="R200">
        <f t="shared" si="3"/>
        <v>1</v>
      </c>
    </row>
    <row r="201" spans="1:18" ht="15">
      <c r="A201" t="s">
        <v>86</v>
      </c>
      <c r="B201" s="3" t="str">
        <f>"Hold " &amp; Table1[[#This Row],[Beskrivelse]] &amp; ": Obligatorisk kommunikation dag 4"</f>
        <v>Hold B3: Obligatorisk kommunikation dag 4</v>
      </c>
      <c r="C201" s="39">
        <f>DATE($T$7, 1, -2) - WEEKDAY(DATE($T$7, 1, 3)) +Table1[[#This Row],[Kal uge]]* 7+Table1[[#This Row],[Uge dag]]-1</f>
        <v>43227</v>
      </c>
      <c r="D201" s="34">
        <v>0.42708333333333331</v>
      </c>
      <c r="E201" s="34">
        <v>0.5</v>
      </c>
      <c r="G201" t="s">
        <v>117</v>
      </c>
      <c r="H201" s="15" t="s">
        <v>166</v>
      </c>
      <c r="I201" s="14">
        <v>7</v>
      </c>
      <c r="J201" t="s">
        <v>255</v>
      </c>
      <c r="P201">
        <f t="shared" si="2"/>
        <v>19</v>
      </c>
      <c r="R201">
        <f t="shared" si="3"/>
        <v>1</v>
      </c>
    </row>
    <row r="202" spans="1:18" ht="15">
      <c r="A202" t="s">
        <v>86</v>
      </c>
      <c r="B202" s="3" t="str">
        <f>"Hold " &amp;Table1[[#This Row],[Beskrivelse]]&amp; ": Obligatorisk kommunikation dag 5"</f>
        <v>Hold B3: Obligatorisk kommunikation dag 5</v>
      </c>
      <c r="C202" s="39">
        <f>DATE($T$7, 1, -2) - WEEKDAY(DATE($T$7, 1, 3)) +Table1[[#This Row],[Kal uge]]* 7+Table1[[#This Row],[Uge dag]]-1</f>
        <v>43234</v>
      </c>
      <c r="D202" s="34">
        <v>0.42708333333333331</v>
      </c>
      <c r="E202" s="34">
        <v>0.5</v>
      </c>
      <c r="G202" t="s">
        <v>117</v>
      </c>
      <c r="H202" s="15" t="s">
        <v>166</v>
      </c>
      <c r="I202" s="14">
        <v>7</v>
      </c>
      <c r="J202" t="s">
        <v>255</v>
      </c>
      <c r="P202">
        <f t="shared" si="2"/>
        <v>20</v>
      </c>
      <c r="R202">
        <f t="shared" si="3"/>
        <v>1</v>
      </c>
    </row>
    <row r="203" spans="1:18" ht="15">
      <c r="A203" t="s">
        <v>86</v>
      </c>
      <c r="B203" s="3" t="str">
        <f>"Hold " &amp; Table1[[#This Row],[Beskrivelse]] &amp; ": Obligatorisk kommunikation dag 1"</f>
        <v>Hold B4: Obligatorisk kommunikation dag 1</v>
      </c>
      <c r="C203" s="51">
        <f>DATE($T$7, 1, -2) - WEEKDAY(DATE($T$7, 1, 3)) +Table1[[#This Row],[Kal uge]]* 7+Table1[[#This Row],[Uge dag]]-1</f>
        <v>43206</v>
      </c>
      <c r="D203" s="34">
        <v>0.42708333333333331</v>
      </c>
      <c r="E203" s="34">
        <v>0.5</v>
      </c>
      <c r="G203" t="s">
        <v>118</v>
      </c>
      <c r="H203" s="31" t="s">
        <v>169</v>
      </c>
      <c r="I203" s="14">
        <v>8</v>
      </c>
      <c r="J203" t="s">
        <v>255</v>
      </c>
      <c r="P203" s="62">
        <f t="shared" si="2"/>
        <v>16</v>
      </c>
      <c r="R203">
        <f t="shared" si="3"/>
        <v>1</v>
      </c>
    </row>
    <row r="204" spans="1:18" ht="15">
      <c r="A204" t="s">
        <v>86</v>
      </c>
      <c r="B204" s="3" t="str">
        <f>"Hold " &amp;Table1[[#This Row],[Beskrivelse]]&amp; ": Obligatorisk kommunikation dag 2"</f>
        <v>Hold B4: Obligatorisk kommunikation dag 2</v>
      </c>
      <c r="C204" s="39">
        <f>DATE($T$7, 1, -2) - WEEKDAY(DATE($T$7, 1, 3)) +Table1[[#This Row],[Kal uge]]* 7+Table1[[#This Row],[Uge dag]]-1</f>
        <v>43213</v>
      </c>
      <c r="D204" s="34">
        <v>0.42708333333333331</v>
      </c>
      <c r="E204" s="34">
        <v>0.5</v>
      </c>
      <c r="G204" t="s">
        <v>118</v>
      </c>
      <c r="H204" s="31" t="s">
        <v>169</v>
      </c>
      <c r="I204" s="14">
        <v>8</v>
      </c>
      <c r="J204" t="s">
        <v>255</v>
      </c>
      <c r="P204">
        <f t="shared" si="2"/>
        <v>17</v>
      </c>
      <c r="R204">
        <f t="shared" si="3"/>
        <v>1</v>
      </c>
    </row>
    <row r="205" spans="1:18" ht="15">
      <c r="A205" t="s">
        <v>86</v>
      </c>
      <c r="B205" s="3" t="str">
        <f>"Hold " &amp;Table1[[#This Row],[Beskrivelse]] &amp; ": Obligatorisk kommunikation dag 3"</f>
        <v>Hold B4: Obligatorisk kommunikation dag 3</v>
      </c>
      <c r="C205" s="39">
        <f>DATE($T$7, 1, -2) - WEEKDAY(DATE($T$7, 1, 3)) +Table1[[#This Row],[Kal uge]]* 7+Table1[[#This Row],[Uge dag]]-1</f>
        <v>43220</v>
      </c>
      <c r="D205" s="34">
        <v>0.42708333333333331</v>
      </c>
      <c r="E205" s="34">
        <v>0.5</v>
      </c>
      <c r="G205" t="s">
        <v>118</v>
      </c>
      <c r="H205" s="31" t="s">
        <v>169</v>
      </c>
      <c r="I205" s="14">
        <v>8</v>
      </c>
      <c r="J205" t="s">
        <v>255</v>
      </c>
      <c r="P205">
        <f t="shared" si="2"/>
        <v>18</v>
      </c>
      <c r="R205">
        <f t="shared" si="3"/>
        <v>1</v>
      </c>
    </row>
    <row r="206" spans="1:18" ht="15">
      <c r="A206" t="s">
        <v>86</v>
      </c>
      <c r="B206" s="3" t="str">
        <f>"Hold " &amp; Table1[[#This Row],[Beskrivelse]] &amp; ": Obligatorisk kommunikation dag 4"</f>
        <v>Hold B4: Obligatorisk kommunikation dag 4</v>
      </c>
      <c r="C206" s="39">
        <f>DATE($T$7, 1, -2) - WEEKDAY(DATE($T$7, 1, 3)) +Table1[[#This Row],[Kal uge]]* 7+Table1[[#This Row],[Uge dag]]-1</f>
        <v>43227</v>
      </c>
      <c r="D206" s="34">
        <v>0.42708333333333331</v>
      </c>
      <c r="E206" s="34">
        <v>0.5</v>
      </c>
      <c r="G206" t="s">
        <v>118</v>
      </c>
      <c r="H206" s="31" t="s">
        <v>170</v>
      </c>
      <c r="I206" s="14">
        <v>8</v>
      </c>
      <c r="J206" t="s">
        <v>255</v>
      </c>
      <c r="P206">
        <f t="shared" si="2"/>
        <v>19</v>
      </c>
      <c r="R206">
        <f t="shared" si="3"/>
        <v>1</v>
      </c>
    </row>
    <row r="207" spans="1:18" ht="15">
      <c r="A207" t="s">
        <v>86</v>
      </c>
      <c r="B207" s="3" t="str">
        <f>"Hold " &amp;Table1[[#This Row],[Beskrivelse]]&amp; ": Obligatorisk kommunikation dag 5"</f>
        <v>Hold B4: Obligatorisk kommunikation dag 5</v>
      </c>
      <c r="C207" s="39">
        <f>DATE($T$7, 1, -2) - WEEKDAY(DATE($T$7, 1, 3)) +Table1[[#This Row],[Kal uge]]* 7+Table1[[#This Row],[Uge dag]]-1</f>
        <v>43234</v>
      </c>
      <c r="D207" s="34">
        <v>0.42708333333333331</v>
      </c>
      <c r="E207" s="34">
        <v>0.5</v>
      </c>
      <c r="G207" t="s">
        <v>118</v>
      </c>
      <c r="H207" s="31" t="s">
        <v>169</v>
      </c>
      <c r="I207" s="15" t="s">
        <v>110</v>
      </c>
      <c r="J207" t="s">
        <v>255</v>
      </c>
      <c r="P207">
        <f t="shared" si="2"/>
        <v>20</v>
      </c>
      <c r="R207">
        <f t="shared" si="3"/>
        <v>1</v>
      </c>
    </row>
    <row r="208" spans="1:18">
      <c r="C208" s="39"/>
      <c r="D208" s="34"/>
      <c r="E208" s="34"/>
    </row>
    <row r="209" spans="1:18">
      <c r="C209" s="39"/>
      <c r="D209" s="34"/>
      <c r="E209" s="34"/>
    </row>
    <row r="210" spans="1:18" ht="15">
      <c r="B210" s="3"/>
      <c r="C210" s="39"/>
      <c r="D210" s="34"/>
      <c r="E210" s="34"/>
    </row>
    <row r="211" spans="1:18">
      <c r="C211" s="39"/>
      <c r="D211" s="34"/>
      <c r="E211" s="34"/>
    </row>
    <row r="212" spans="1:18">
      <c r="C212" s="39"/>
      <c r="D212" s="34"/>
      <c r="E212" s="34"/>
    </row>
    <row r="213" spans="1:18">
      <c r="C213" s="39"/>
      <c r="D213" s="34"/>
      <c r="E213" s="34"/>
    </row>
    <row r="214" spans="1:18" ht="23.25">
      <c r="B214" s="49" t="s">
        <v>102</v>
      </c>
      <c r="C214" s="39"/>
      <c r="D214" s="34"/>
      <c r="E214" s="34"/>
    </row>
    <row r="215" spans="1:18">
      <c r="A215" t="s">
        <v>86</v>
      </c>
      <c r="B215" s="2" t="str">
        <f>Table1[[#This Row],[Beskrivelse]]&amp; " Obligatorisk: tværfaglig stuegang"</f>
        <v>Hold A Obligatorisk: tværfaglig stuegang</v>
      </c>
      <c r="C215" s="39">
        <f>DATE($T$7, 1, -2) - WEEKDAY(DATE($T$7, 1, 3)) +Table1[[#This Row],[Kal uge]]* 7+Table1[[#This Row],[Uge dag]]-1</f>
        <v>43194</v>
      </c>
      <c r="D215" s="34">
        <v>0.34375</v>
      </c>
      <c r="E215" s="34">
        <v>0.58333333333333337</v>
      </c>
      <c r="G215" t="s">
        <v>87</v>
      </c>
      <c r="H215" s="15" t="s">
        <v>257</v>
      </c>
      <c r="I215" s="15" t="s">
        <v>91</v>
      </c>
      <c r="J215" t="s">
        <v>256</v>
      </c>
      <c r="P215">
        <v>14</v>
      </c>
      <c r="R215">
        <v>3</v>
      </c>
    </row>
    <row r="216" spans="1:18">
      <c r="A216" t="s">
        <v>86</v>
      </c>
      <c r="B216" s="2" t="str">
        <f>Table1[[#This Row],[Beskrivelse]]&amp; " Obligatorisk: tværfaglig stuegang"</f>
        <v>Hold B Obligatorisk: tværfaglig stuegang</v>
      </c>
      <c r="C216" s="39">
        <f>DATE($T$7, 1, -2) - WEEKDAY(DATE($T$7, 1, 3)) +Table1[[#This Row],[Kal uge]]* 7+Table1[[#This Row],[Uge dag]]-1</f>
        <v>43243</v>
      </c>
      <c r="D216" s="34">
        <v>0.34375</v>
      </c>
      <c r="E216" s="34">
        <v>0.58333333333333337</v>
      </c>
      <c r="G216" t="s">
        <v>88</v>
      </c>
      <c r="H216" s="15" t="s">
        <v>257</v>
      </c>
      <c r="I216" s="15" t="s">
        <v>92</v>
      </c>
      <c r="J216" t="s">
        <v>256</v>
      </c>
      <c r="P216">
        <v>21</v>
      </c>
      <c r="R216">
        <v>3</v>
      </c>
    </row>
    <row r="217" spans="1:18">
      <c r="C217" s="39"/>
      <c r="D217" s="34"/>
      <c r="E217" s="34"/>
    </row>
    <row r="218" spans="1:18">
      <c r="C218" s="39"/>
      <c r="D218" s="34"/>
      <c r="E218" s="34"/>
    </row>
    <row r="219" spans="1:18">
      <c r="C219" s="39"/>
      <c r="D219" s="34"/>
      <c r="E219" s="34"/>
    </row>
    <row r="220" spans="1:18">
      <c r="C220" s="39"/>
      <c r="D220" s="34"/>
      <c r="E220" s="34"/>
    </row>
    <row r="221" spans="1:18">
      <c r="C221" s="39"/>
      <c r="D221" s="34"/>
      <c r="E221" s="34"/>
    </row>
    <row r="222" spans="1:18" ht="23.25">
      <c r="B222" s="49" t="s">
        <v>103</v>
      </c>
      <c r="C222" s="39"/>
      <c r="D222" s="34"/>
      <c r="E222" s="34"/>
    </row>
    <row r="223" spans="1:18">
      <c r="A223" t="s">
        <v>104</v>
      </c>
      <c r="B223" s="2" t="str">
        <f>"Hold " &amp;Table1[[#This Row],[Beskrivelse]] &amp; " forelæsning"</f>
        <v>Hold A1 forelæsning</v>
      </c>
      <c r="C223" s="51">
        <f>DATE($T$7, 1, -2) - WEEKDAY(DATE($T$7, 1, 3)) +Table1[[#This Row],[Kal uge]]* 7+Table1[[#This Row],[Uge dag]]-1</f>
        <v>43158</v>
      </c>
      <c r="D223" s="34">
        <v>0.59375</v>
      </c>
      <c r="E223" s="34">
        <v>0.70833333333333337</v>
      </c>
      <c r="G223" t="s">
        <v>111</v>
      </c>
      <c r="H223" s="15" t="s">
        <v>172</v>
      </c>
      <c r="I223" s="15" t="s">
        <v>54</v>
      </c>
      <c r="P223" s="63">
        <v>9</v>
      </c>
      <c r="R223" s="63">
        <v>2</v>
      </c>
    </row>
    <row r="224" spans="1:18">
      <c r="A224" t="s">
        <v>104</v>
      </c>
      <c r="B224" s="2" t="str">
        <f>"Hold " &amp;Table1[[#This Row],[Beskrivelse]] &amp; " forelæsning"</f>
        <v>Hold A1 forelæsning</v>
      </c>
      <c r="C224" s="39">
        <f>DATE($T$7, 1, -2) - WEEKDAY(DATE($T$7, 1, 3)) +Table1[[#This Row],[Kal uge]]* 7+Table1[[#This Row],[Uge dag]]-1</f>
        <v>43165</v>
      </c>
      <c r="D224" s="34">
        <v>0.51041666666666663</v>
      </c>
      <c r="E224" s="34">
        <v>0.625</v>
      </c>
      <c r="G224" t="s">
        <v>111</v>
      </c>
      <c r="H224" s="15" t="s">
        <v>262</v>
      </c>
      <c r="I224" s="15" t="s">
        <v>54</v>
      </c>
      <c r="P224" s="63">
        <v>10</v>
      </c>
      <c r="R224" s="63">
        <v>2</v>
      </c>
    </row>
    <row r="225" spans="1:18">
      <c r="A225" t="s">
        <v>104</v>
      </c>
      <c r="B225" s="2" t="str">
        <f>"Hold " &amp;Table1[[#This Row],[Beskrivelse]] &amp; " forelæsning"</f>
        <v>Hold A1 forelæsning</v>
      </c>
      <c r="C225" s="39">
        <f>DATE($T$7, 1, -2) - WEEKDAY(DATE($T$7, 1, 3)) +Table1[[#This Row],[Kal uge]]* 7+Table1[[#This Row],[Uge dag]]-1</f>
        <v>43172</v>
      </c>
      <c r="D225" s="34">
        <v>0.59375</v>
      </c>
      <c r="E225" s="34">
        <v>0.70833333333333337</v>
      </c>
      <c r="G225" t="s">
        <v>111</v>
      </c>
      <c r="H225" s="15" t="s">
        <v>172</v>
      </c>
      <c r="I225" s="15" t="s">
        <v>54</v>
      </c>
      <c r="P225" s="63">
        <v>11</v>
      </c>
      <c r="R225" s="63">
        <v>2</v>
      </c>
    </row>
    <row r="226" spans="1:18">
      <c r="A226" t="s">
        <v>104</v>
      </c>
      <c r="B226" s="2" t="str">
        <f>"Hold " &amp;Table1[[#This Row],[Beskrivelse]] &amp; " forelæsning"</f>
        <v>Hold A1 forelæsning</v>
      </c>
      <c r="C226" s="43">
        <f>DATE($T$7, 1, -2) - WEEKDAY(DATE($T$7, 1, 3)) +Table1[[#This Row],[Kal uge]]* 7+Table1[[#This Row],[Uge dag]]-1</f>
        <v>43179</v>
      </c>
      <c r="D226" s="34">
        <v>0.51041666666666663</v>
      </c>
      <c r="E226" s="34">
        <v>0.625</v>
      </c>
      <c r="G226" t="s">
        <v>111</v>
      </c>
      <c r="H226" s="15" t="s">
        <v>172</v>
      </c>
      <c r="I226" s="15" t="s">
        <v>54</v>
      </c>
      <c r="P226" s="63">
        <v>12</v>
      </c>
      <c r="R226" s="63">
        <v>2</v>
      </c>
    </row>
    <row r="227" spans="1:18">
      <c r="A227" t="s">
        <v>104</v>
      </c>
      <c r="B227" s="2" t="str">
        <f>"Hold " &amp;Table1[[#This Row],[Beskrivelse]] &amp; " forelæsning"</f>
        <v>Hold A1 forelæsning</v>
      </c>
      <c r="C227" s="43">
        <f>DATE($T$7, 1, -2) - WEEKDAY(DATE($T$7, 1, 3)) +Table1[[#This Row],[Kal uge]]* 7+Table1[[#This Row],[Uge dag]]-1</f>
        <v>43193</v>
      </c>
      <c r="D227" s="34">
        <v>0.51041666666666663</v>
      </c>
      <c r="E227" s="34">
        <v>0.625</v>
      </c>
      <c r="G227" t="s">
        <v>111</v>
      </c>
      <c r="H227" s="15" t="s">
        <v>172</v>
      </c>
      <c r="I227" s="15" t="s">
        <v>54</v>
      </c>
      <c r="P227" s="63">
        <v>14</v>
      </c>
      <c r="R227" s="63">
        <v>2</v>
      </c>
    </row>
    <row r="228" spans="1:18">
      <c r="A228" t="s">
        <v>104</v>
      </c>
      <c r="B228" s="2" t="str">
        <f>"Hold " &amp;Table1[[#This Row],[Beskrivelse]] &amp; " forelæsning"</f>
        <v>Hold A1 forelæsning</v>
      </c>
      <c r="C228" s="43">
        <f>DATE($T$7, 1, -2) - WEEKDAY(DATE($T$7, 1, 3)) +Table1[[#This Row],[Kal uge]]* 7+Table1[[#This Row],[Uge dag]]-1</f>
        <v>43200</v>
      </c>
      <c r="D228" s="34">
        <v>0.59375</v>
      </c>
      <c r="E228" s="34">
        <v>0.70833333333333337</v>
      </c>
      <c r="G228" t="s">
        <v>111</v>
      </c>
      <c r="H228" s="15" t="s">
        <v>172</v>
      </c>
      <c r="I228" s="15" t="s">
        <v>54</v>
      </c>
      <c r="P228" s="63">
        <v>15</v>
      </c>
      <c r="R228" s="63">
        <v>2</v>
      </c>
    </row>
    <row r="229" spans="1:18">
      <c r="A229" t="s">
        <v>104</v>
      </c>
      <c r="B229" s="2" t="str">
        <f>"Hold " &amp;Table1[[#This Row],[Beskrivelse]] &amp; " forelæsning"</f>
        <v>Hold A2 forelæsning</v>
      </c>
      <c r="C229" s="51">
        <f>DATE($T$7, 1, -2) - WEEKDAY(DATE($T$7, 1, 3)) +Table1[[#This Row],[Kal uge]]* 7+Table1[[#This Row],[Uge dag]]-1</f>
        <v>43158</v>
      </c>
      <c r="D229" s="34">
        <v>0.59375</v>
      </c>
      <c r="E229" s="34">
        <v>0.70833333333333337</v>
      </c>
      <c r="G229" t="s">
        <v>112</v>
      </c>
      <c r="H229" s="15" t="s">
        <v>261</v>
      </c>
      <c r="I229" s="15" t="s">
        <v>81</v>
      </c>
      <c r="P229" s="62">
        <f t="shared" ref="P229:P246" si="4">P223</f>
        <v>9</v>
      </c>
      <c r="R229">
        <f t="shared" ref="R229:R246" si="5">R223</f>
        <v>2</v>
      </c>
    </row>
    <row r="230" spans="1:18">
      <c r="A230" t="s">
        <v>104</v>
      </c>
      <c r="B230" s="2" t="str">
        <f>"Hold " &amp;Table1[[#This Row],[Beskrivelse]] &amp; " forelæsning"</f>
        <v>Hold A2 forelæsning</v>
      </c>
      <c r="C230" s="43">
        <f>DATE($T$7, 1, -2) - WEEKDAY(DATE($T$7, 1, 3)) +Table1[[#This Row],[Kal uge]]* 7+Table1[[#This Row],[Uge dag]]-1</f>
        <v>43165</v>
      </c>
      <c r="D230" s="34">
        <v>0.51041666666666663</v>
      </c>
      <c r="E230" s="34">
        <v>0.625</v>
      </c>
      <c r="G230" t="s">
        <v>112</v>
      </c>
      <c r="H230" s="15" t="s">
        <v>174</v>
      </c>
      <c r="I230" s="15" t="s">
        <v>81</v>
      </c>
      <c r="P230">
        <f t="shared" si="4"/>
        <v>10</v>
      </c>
      <c r="R230">
        <f t="shared" si="5"/>
        <v>2</v>
      </c>
    </row>
    <row r="231" spans="1:18">
      <c r="A231" t="s">
        <v>104</v>
      </c>
      <c r="B231" s="2" t="str">
        <f>"Hold " &amp;Table1[[#This Row],[Beskrivelse]] &amp; " forelæsning"</f>
        <v>Hold A2 forelæsning</v>
      </c>
      <c r="C231" s="43">
        <f>DATE($T$7, 1, -2) - WEEKDAY(DATE($T$7, 1, 3)) +Table1[[#This Row],[Kal uge]]* 7+Table1[[#This Row],[Uge dag]]-1</f>
        <v>43172</v>
      </c>
      <c r="D231" s="34">
        <v>0.59375</v>
      </c>
      <c r="E231" s="34">
        <v>0.70833333333333337</v>
      </c>
      <c r="G231" t="s">
        <v>112</v>
      </c>
      <c r="H231" s="15" t="s">
        <v>174</v>
      </c>
      <c r="I231" s="15" t="s">
        <v>81</v>
      </c>
      <c r="P231">
        <f t="shared" si="4"/>
        <v>11</v>
      </c>
      <c r="R231">
        <f t="shared" si="5"/>
        <v>2</v>
      </c>
    </row>
    <row r="232" spans="1:18">
      <c r="A232" t="s">
        <v>104</v>
      </c>
      <c r="B232" s="2" t="str">
        <f>"Hold " &amp;Table1[[#This Row],[Beskrivelse]] &amp; " forelæsning"</f>
        <v>Hold A2 forelæsning</v>
      </c>
      <c r="C232" s="43">
        <f>DATE($T$7, 1, -2) - WEEKDAY(DATE($T$7, 1, 3)) +Table1[[#This Row],[Kal uge]]* 7+Table1[[#This Row],[Uge dag]]-1</f>
        <v>43179</v>
      </c>
      <c r="D232" s="34">
        <v>0.51041666666666663</v>
      </c>
      <c r="E232" s="34">
        <v>0.625</v>
      </c>
      <c r="G232" t="s">
        <v>112</v>
      </c>
      <c r="H232" s="15" t="s">
        <v>175</v>
      </c>
      <c r="I232" s="15" t="s">
        <v>81</v>
      </c>
      <c r="P232">
        <f t="shared" si="4"/>
        <v>12</v>
      </c>
      <c r="R232">
        <f t="shared" si="5"/>
        <v>2</v>
      </c>
    </row>
    <row r="233" spans="1:18" ht="15" thickBot="1">
      <c r="A233" t="s">
        <v>104</v>
      </c>
      <c r="B233" s="2" t="str">
        <f>"Hold " &amp;Table1[[#This Row],[Beskrivelse]] &amp; " forelæsning"</f>
        <v>Hold A2 forelæsning</v>
      </c>
      <c r="C233" s="43">
        <f>DATE($T$7, 1, -2) - WEEKDAY(DATE($T$7, 1, 3)) +Table1[[#This Row],[Kal uge]]* 7+Table1[[#This Row],[Uge dag]]-1</f>
        <v>43193</v>
      </c>
      <c r="D233" s="34">
        <v>0.51041666666666663</v>
      </c>
      <c r="E233" s="34">
        <v>0.625</v>
      </c>
      <c r="G233" t="s">
        <v>112</v>
      </c>
      <c r="H233" s="15" t="s">
        <v>173</v>
      </c>
      <c r="I233" s="15" t="s">
        <v>81</v>
      </c>
      <c r="P233">
        <f t="shared" si="4"/>
        <v>14</v>
      </c>
      <c r="R233">
        <f t="shared" si="5"/>
        <v>2</v>
      </c>
    </row>
    <row r="234" spans="1:18" ht="15.75" thickBot="1">
      <c r="A234" t="s">
        <v>104</v>
      </c>
      <c r="B234" s="2" t="str">
        <f>"Hold " &amp;Table1[[#This Row],[Beskrivelse]] &amp; " forelæsning"</f>
        <v>Hold A2 forelæsning</v>
      </c>
      <c r="C234" s="43">
        <f>DATE($T$7, 1, -2) - WEEKDAY(DATE($T$7, 1, 3)) +Table1[[#This Row],[Kal uge]]* 7+Table1[[#This Row],[Uge dag]]-1</f>
        <v>43200</v>
      </c>
      <c r="D234" s="34">
        <v>0.59375</v>
      </c>
      <c r="E234" s="34">
        <v>0.70833333333333337</v>
      </c>
      <c r="G234" t="s">
        <v>112</v>
      </c>
      <c r="H234" s="70" t="s">
        <v>264</v>
      </c>
      <c r="I234" s="15" t="s">
        <v>81</v>
      </c>
      <c r="P234">
        <f t="shared" si="4"/>
        <v>15</v>
      </c>
      <c r="R234">
        <f t="shared" si="5"/>
        <v>2</v>
      </c>
    </row>
    <row r="235" spans="1:18">
      <c r="A235" t="s">
        <v>104</v>
      </c>
      <c r="B235" s="2" t="str">
        <f>"Hold " &amp;Table1[[#This Row],[Beskrivelse]] &amp; " forelæsning"</f>
        <v>Hold A3 forelæsning</v>
      </c>
      <c r="C235" s="51">
        <f>DATE($T$7, 1, -2) - WEEKDAY(DATE($T$7, 1, 3)) +Table1[[#This Row],[Kal uge]]* 7+Table1[[#This Row],[Uge dag]]-1</f>
        <v>43158</v>
      </c>
      <c r="D235" s="34">
        <v>0.59375</v>
      </c>
      <c r="E235" s="34">
        <v>0.70833333333333337</v>
      </c>
      <c r="G235" t="s">
        <v>113</v>
      </c>
      <c r="H235" s="15" t="s">
        <v>177</v>
      </c>
      <c r="I235" s="15" t="s">
        <v>105</v>
      </c>
      <c r="P235" s="62">
        <f t="shared" si="4"/>
        <v>9</v>
      </c>
      <c r="R235">
        <f t="shared" si="5"/>
        <v>2</v>
      </c>
    </row>
    <row r="236" spans="1:18">
      <c r="A236" t="s">
        <v>104</v>
      </c>
      <c r="B236" s="2" t="str">
        <f>"Hold " &amp;Table1[[#This Row],[Beskrivelse]] &amp; " forelæsning"</f>
        <v>Hold A3 forelæsning</v>
      </c>
      <c r="C236" s="43">
        <f>DATE($T$7, 1, -2) - WEEKDAY(DATE($T$7, 1, 3)) +Table1[[#This Row],[Kal uge]]* 7+Table1[[#This Row],[Uge dag]]-1</f>
        <v>43165</v>
      </c>
      <c r="D236" s="34">
        <v>0.51041666666666663</v>
      </c>
      <c r="E236" s="34">
        <v>0.625</v>
      </c>
      <c r="G236" t="s">
        <v>113</v>
      </c>
      <c r="H236" s="15" t="s">
        <v>263</v>
      </c>
      <c r="I236" s="15" t="s">
        <v>105</v>
      </c>
      <c r="P236">
        <f t="shared" si="4"/>
        <v>10</v>
      </c>
      <c r="R236">
        <f t="shared" si="5"/>
        <v>2</v>
      </c>
    </row>
    <row r="237" spans="1:18">
      <c r="A237" t="s">
        <v>104</v>
      </c>
      <c r="B237" s="2" t="str">
        <f>"Hold " &amp;Table1[[#This Row],[Beskrivelse]] &amp; " forelæsning"</f>
        <v>Hold A3 forelæsning</v>
      </c>
      <c r="C237" s="43">
        <f>DATE($T$7, 1, -2) - WEEKDAY(DATE($T$7, 1, 3)) +Table1[[#This Row],[Kal uge]]* 7+Table1[[#This Row],[Uge dag]]-1</f>
        <v>43172</v>
      </c>
      <c r="D237" s="34">
        <v>0.59375</v>
      </c>
      <c r="E237" s="34">
        <v>0.70833333333333337</v>
      </c>
      <c r="G237" t="s">
        <v>113</v>
      </c>
      <c r="H237" s="15" t="s">
        <v>177</v>
      </c>
      <c r="I237" s="15" t="s">
        <v>105</v>
      </c>
      <c r="P237">
        <f t="shared" si="4"/>
        <v>11</v>
      </c>
      <c r="R237">
        <f t="shared" si="5"/>
        <v>2</v>
      </c>
    </row>
    <row r="238" spans="1:18">
      <c r="A238" t="s">
        <v>104</v>
      </c>
      <c r="B238" s="2" t="str">
        <f>"Hold " &amp;Table1[[#This Row],[Beskrivelse]] &amp; " forelæsning"</f>
        <v>Hold A3 forelæsning</v>
      </c>
      <c r="C238" s="43">
        <f>DATE($T$7, 1, -2) - WEEKDAY(DATE($T$7, 1, 3)) +Table1[[#This Row],[Kal uge]]* 7+Table1[[#This Row],[Uge dag]]-1</f>
        <v>43179</v>
      </c>
      <c r="D238" s="34">
        <v>0.51041666666666663</v>
      </c>
      <c r="E238" s="34">
        <v>0.625</v>
      </c>
      <c r="G238" t="s">
        <v>113</v>
      </c>
      <c r="H238" s="15" t="s">
        <v>177</v>
      </c>
      <c r="I238" s="15" t="s">
        <v>105</v>
      </c>
      <c r="P238">
        <f t="shared" si="4"/>
        <v>12</v>
      </c>
      <c r="R238">
        <f t="shared" si="5"/>
        <v>2</v>
      </c>
    </row>
    <row r="239" spans="1:18">
      <c r="A239" t="s">
        <v>104</v>
      </c>
      <c r="B239" s="2" t="str">
        <f>"Hold " &amp;Table1[[#This Row],[Beskrivelse]] &amp; " forelæsning"</f>
        <v>Hold A3 forelæsning</v>
      </c>
      <c r="C239" s="43">
        <f>DATE($T$7, 1, -2) - WEEKDAY(DATE($T$7, 1, 3)) +Table1[[#This Row],[Kal uge]]* 7+Table1[[#This Row],[Uge dag]]-1</f>
        <v>43193</v>
      </c>
      <c r="D239" s="34">
        <v>0.51041666666666663</v>
      </c>
      <c r="E239" s="34">
        <v>0.625</v>
      </c>
      <c r="G239" t="s">
        <v>113</v>
      </c>
      <c r="H239" s="15" t="s">
        <v>177</v>
      </c>
      <c r="I239" s="15" t="s">
        <v>105</v>
      </c>
      <c r="P239">
        <f t="shared" si="4"/>
        <v>14</v>
      </c>
      <c r="R239">
        <f t="shared" si="5"/>
        <v>2</v>
      </c>
    </row>
    <row r="240" spans="1:18">
      <c r="A240" t="s">
        <v>104</v>
      </c>
      <c r="B240" s="2" t="str">
        <f>"Hold " &amp;Table1[[#This Row],[Beskrivelse]] &amp; " forelæsning"</f>
        <v>Hold A3 forelæsning</v>
      </c>
      <c r="C240" s="43">
        <f>DATE($T$7, 1, -2) - WEEKDAY(DATE($T$7, 1, 3)) +Table1[[#This Row],[Kal uge]]* 7+Table1[[#This Row],[Uge dag]]-1</f>
        <v>43200</v>
      </c>
      <c r="D240" s="34">
        <v>0.59375</v>
      </c>
      <c r="E240" s="34">
        <v>0.70833333333333337</v>
      </c>
      <c r="G240" t="s">
        <v>113</v>
      </c>
      <c r="H240" s="15" t="s">
        <v>177</v>
      </c>
      <c r="I240" s="15" t="s">
        <v>105</v>
      </c>
      <c r="P240">
        <f t="shared" si="4"/>
        <v>15</v>
      </c>
      <c r="R240">
        <f t="shared" si="5"/>
        <v>2</v>
      </c>
    </row>
    <row r="241" spans="1:18">
      <c r="A241" t="s">
        <v>104</v>
      </c>
      <c r="B241" s="2" t="str">
        <f>"Hold " &amp;Table1[[#This Row],[Beskrivelse]] &amp; " forelæsning"</f>
        <v>Hold A4 forelæsning</v>
      </c>
      <c r="C241" s="51">
        <f>DATE($T$7, 1, -2) - WEEKDAY(DATE($T$7, 1, 3)) +Table1[[#This Row],[Kal uge]]* 7+Table1[[#This Row],[Uge dag]]-1</f>
        <v>43158</v>
      </c>
      <c r="D241" s="34">
        <v>0.59375</v>
      </c>
      <c r="E241" s="34">
        <v>0.70833333333333337</v>
      </c>
      <c r="G241" t="s">
        <v>114</v>
      </c>
      <c r="H241" s="15" t="s">
        <v>176</v>
      </c>
      <c r="I241" s="15" t="s">
        <v>106</v>
      </c>
      <c r="P241" s="62">
        <f t="shared" si="4"/>
        <v>9</v>
      </c>
      <c r="R241">
        <f t="shared" si="5"/>
        <v>2</v>
      </c>
    </row>
    <row r="242" spans="1:18">
      <c r="A242" t="s">
        <v>104</v>
      </c>
      <c r="B242" s="2" t="str">
        <f>"Hold " &amp;Table1[[#This Row],[Beskrivelse]] &amp; " forelæsning"</f>
        <v>Hold A4 forelæsning</v>
      </c>
      <c r="C242" s="43">
        <f>DATE($T$7, 1, -2) - WEEKDAY(DATE($T$7, 1, 3)) +Table1[[#This Row],[Kal uge]]* 7+Table1[[#This Row],[Uge dag]]-1</f>
        <v>43165</v>
      </c>
      <c r="D242" s="34">
        <v>0.51041666666666663</v>
      </c>
      <c r="E242" s="34">
        <v>0.625</v>
      </c>
      <c r="G242" t="s">
        <v>114</v>
      </c>
      <c r="H242" s="15" t="s">
        <v>178</v>
      </c>
      <c r="I242" s="15" t="s">
        <v>106</v>
      </c>
      <c r="P242">
        <f t="shared" si="4"/>
        <v>10</v>
      </c>
      <c r="R242">
        <f t="shared" si="5"/>
        <v>2</v>
      </c>
    </row>
    <row r="243" spans="1:18">
      <c r="A243" t="s">
        <v>104</v>
      </c>
      <c r="B243" s="2" t="str">
        <f>"Hold " &amp;Table1[[#This Row],[Beskrivelse]] &amp; " forelæsning"</f>
        <v>Hold A4 forelæsning</v>
      </c>
      <c r="C243" s="43">
        <f>DATE($T$7, 1, -2) - WEEKDAY(DATE($T$7, 1, 3)) +Table1[[#This Row],[Kal uge]]* 7+Table1[[#This Row],[Uge dag]]-1</f>
        <v>43172</v>
      </c>
      <c r="D243" s="34">
        <v>0.59375</v>
      </c>
      <c r="E243" s="34">
        <v>0.70833333333333337</v>
      </c>
      <c r="G243" t="s">
        <v>114</v>
      </c>
      <c r="H243" s="15" t="s">
        <v>178</v>
      </c>
      <c r="I243" s="15" t="s">
        <v>106</v>
      </c>
      <c r="P243">
        <f t="shared" si="4"/>
        <v>11</v>
      </c>
      <c r="R243">
        <f t="shared" si="5"/>
        <v>2</v>
      </c>
    </row>
    <row r="244" spans="1:18">
      <c r="A244" t="s">
        <v>104</v>
      </c>
      <c r="B244" s="2" t="str">
        <f>"Hold " &amp;Table1[[#This Row],[Beskrivelse]] &amp; " forelæsning"</f>
        <v>Hold A4 forelæsning</v>
      </c>
      <c r="C244" s="43">
        <f>DATE($T$7, 1, -2) - WEEKDAY(DATE($T$7, 1, 3)) +Table1[[#This Row],[Kal uge]]* 7+Table1[[#This Row],[Uge dag]]-1</f>
        <v>43179</v>
      </c>
      <c r="D244" s="34">
        <v>0.51041666666666663</v>
      </c>
      <c r="E244" s="34">
        <v>0.625</v>
      </c>
      <c r="G244" t="s">
        <v>114</v>
      </c>
      <c r="H244" s="15" t="s">
        <v>178</v>
      </c>
      <c r="I244" s="15" t="s">
        <v>106</v>
      </c>
      <c r="P244">
        <f t="shared" si="4"/>
        <v>12</v>
      </c>
      <c r="R244">
        <f t="shared" si="5"/>
        <v>2</v>
      </c>
    </row>
    <row r="245" spans="1:18">
      <c r="A245" t="s">
        <v>104</v>
      </c>
      <c r="B245" s="2" t="str">
        <f>"Hold " &amp;Table1[[#This Row],[Beskrivelse]] &amp; " forelæsning"</f>
        <v>Hold A4 forelæsning</v>
      </c>
      <c r="C245" s="43">
        <f>DATE($T$7, 1, -2) - WEEKDAY(DATE($T$7, 1, 3)) +Table1[[#This Row],[Kal uge]]* 7+Table1[[#This Row],[Uge dag]]-1</f>
        <v>43193</v>
      </c>
      <c r="D245" s="34">
        <v>0.51041666666666663</v>
      </c>
      <c r="E245" s="34">
        <v>0.625</v>
      </c>
      <c r="G245" t="s">
        <v>114</v>
      </c>
      <c r="H245" s="10" t="s">
        <v>176</v>
      </c>
      <c r="I245" s="15" t="s">
        <v>106</v>
      </c>
      <c r="P245">
        <f t="shared" si="4"/>
        <v>14</v>
      </c>
      <c r="R245">
        <f t="shared" si="5"/>
        <v>2</v>
      </c>
    </row>
    <row r="246" spans="1:18">
      <c r="A246" t="s">
        <v>104</v>
      </c>
      <c r="B246" s="2" t="str">
        <f>"Hold " &amp;Table1[[#This Row],[Beskrivelse]] &amp; " forelæsning"</f>
        <v>Hold A4 forelæsning</v>
      </c>
      <c r="C246" s="39">
        <f>DATE($T$7, 1, -2) - WEEKDAY(DATE($T$7, 1, 3)) +Table1[[#This Row],[Kal uge]]* 7+Table1[[#This Row],[Uge dag]]-1</f>
        <v>43200</v>
      </c>
      <c r="D246" s="34">
        <v>0.59375</v>
      </c>
      <c r="E246" s="34">
        <v>0.70833333333333337</v>
      </c>
      <c r="G246" t="s">
        <v>114</v>
      </c>
      <c r="H246" s="7" t="s">
        <v>178</v>
      </c>
      <c r="I246" s="15" t="s">
        <v>106</v>
      </c>
      <c r="P246">
        <f t="shared" si="4"/>
        <v>15</v>
      </c>
      <c r="R246">
        <f t="shared" si="5"/>
        <v>2</v>
      </c>
    </row>
    <row r="247" spans="1:18" ht="15">
      <c r="A247" s="3"/>
      <c r="B247" s="12"/>
      <c r="C247" s="4"/>
      <c r="D247" s="46"/>
      <c r="E247" s="46"/>
      <c r="F247" s="7"/>
      <c r="H247" s="7"/>
      <c r="I247" s="14"/>
    </row>
    <row r="248" spans="1:18">
      <c r="A248" t="s">
        <v>104</v>
      </c>
      <c r="B248" s="2" t="str">
        <f>"Hold " &amp;Table1[[#This Row],[Beskrivelse]] &amp; " forelæsning"</f>
        <v>Hold B1 forelæsning</v>
      </c>
      <c r="C248" s="51">
        <f>DATE($T$7, 1, -2) - WEEKDAY(DATE($T$7, 1, 3)) +Table1[[#This Row],[Kal uge]]* 7+Table1[[#This Row],[Uge dag]]-1</f>
        <v>43214</v>
      </c>
      <c r="D248" s="34">
        <v>0.59375</v>
      </c>
      <c r="E248" s="34">
        <v>0.70833333333333337</v>
      </c>
      <c r="F248" s="7"/>
      <c r="G248" t="s">
        <v>115</v>
      </c>
      <c r="H248" s="7" t="s">
        <v>172</v>
      </c>
      <c r="I248" s="14" t="s">
        <v>107</v>
      </c>
      <c r="P248" s="63">
        <v>17</v>
      </c>
      <c r="R248" s="63">
        <v>2</v>
      </c>
    </row>
    <row r="249" spans="1:18">
      <c r="A249" t="s">
        <v>104</v>
      </c>
      <c r="B249" s="2" t="str">
        <f>"Hold " &amp;Table1[[#This Row],[Beskrivelse]] &amp; " forelæsning"</f>
        <v>Hold B1 forelæsning</v>
      </c>
      <c r="C249" s="39">
        <f>DATE($T$7, 1, -2) - WEEKDAY(DATE($T$7, 1, 3)) +Table1[[#This Row],[Kal uge]]* 7+Table1[[#This Row],[Uge dag]]-1</f>
        <v>43221</v>
      </c>
      <c r="D249" s="34">
        <v>0.51041666666666663</v>
      </c>
      <c r="E249" s="34">
        <v>0.625</v>
      </c>
      <c r="F249" s="7"/>
      <c r="G249" t="s">
        <v>115</v>
      </c>
      <c r="H249" s="7" t="s">
        <v>172</v>
      </c>
      <c r="I249" s="14" t="s">
        <v>107</v>
      </c>
      <c r="P249" s="63">
        <v>18</v>
      </c>
      <c r="R249" s="63">
        <v>2</v>
      </c>
    </row>
    <row r="250" spans="1:18">
      <c r="A250" t="s">
        <v>104</v>
      </c>
      <c r="B250" s="2" t="str">
        <f>"Hold " &amp;Table1[[#This Row],[Beskrivelse]] &amp; " forelæsning"</f>
        <v>Hold B1 forelæsning</v>
      </c>
      <c r="C250" s="39">
        <f>DATE($T$7, 1, -2) - WEEKDAY(DATE($T$7, 1, 3)) +Table1[[#This Row],[Kal uge]]* 7+Table1[[#This Row],[Uge dag]]-1</f>
        <v>43228</v>
      </c>
      <c r="D250" s="34">
        <v>0.59375</v>
      </c>
      <c r="E250" s="34">
        <v>0.70833333333333337</v>
      </c>
      <c r="F250" s="7"/>
      <c r="G250" t="s">
        <v>115</v>
      </c>
      <c r="H250" s="7" t="s">
        <v>172</v>
      </c>
      <c r="I250" s="14" t="s">
        <v>107</v>
      </c>
      <c r="P250" s="63">
        <v>19</v>
      </c>
      <c r="R250" s="63">
        <v>2</v>
      </c>
    </row>
    <row r="251" spans="1:18">
      <c r="A251" t="s">
        <v>104</v>
      </c>
      <c r="B251" s="2" t="str">
        <f>"Hold " &amp;Table1[[#This Row],[Beskrivelse]] &amp; " forelæsning"</f>
        <v>Hold B1 forelæsning</v>
      </c>
      <c r="C251" s="43">
        <f>DATE($T$7, 1, -2) - WEEKDAY(DATE($T$7, 1, 3)) +Table1[[#This Row],[Kal uge]]* 7+Table1[[#This Row],[Uge dag]]-1</f>
        <v>43235</v>
      </c>
      <c r="D251" s="34">
        <v>0.51041666666666663</v>
      </c>
      <c r="E251" s="34">
        <v>0.625</v>
      </c>
      <c r="F251" s="7"/>
      <c r="G251" t="s">
        <v>115</v>
      </c>
      <c r="H251" s="7" t="s">
        <v>179</v>
      </c>
      <c r="I251" s="14" t="s">
        <v>107</v>
      </c>
      <c r="P251" s="63">
        <v>20</v>
      </c>
      <c r="R251" s="63">
        <v>2</v>
      </c>
    </row>
    <row r="252" spans="1:18">
      <c r="A252" t="s">
        <v>104</v>
      </c>
      <c r="B252" s="2" t="str">
        <f>"Hold " &amp;Table1[[#This Row],[Beskrivelse]] &amp; " forelæsning"</f>
        <v>Hold B1 forelæsning</v>
      </c>
      <c r="C252" s="43">
        <f>DATE($T$7, 1, -2) - WEEKDAY(DATE($T$7, 1, 3)) +Table1[[#This Row],[Kal uge]]* 7+Table1[[#This Row],[Uge dag]]-1</f>
        <v>43242</v>
      </c>
      <c r="D252" s="34">
        <v>0.51041666666666663</v>
      </c>
      <c r="E252" s="34">
        <v>0.625</v>
      </c>
      <c r="F252" s="7"/>
      <c r="G252" t="s">
        <v>115</v>
      </c>
      <c r="H252" s="7" t="s">
        <v>173</v>
      </c>
      <c r="I252" s="14" t="s">
        <v>107</v>
      </c>
      <c r="P252" s="63">
        <v>21</v>
      </c>
      <c r="R252" s="63">
        <v>2</v>
      </c>
    </row>
    <row r="253" spans="1:18">
      <c r="A253" t="s">
        <v>104</v>
      </c>
      <c r="B253" s="2" t="str">
        <f>"Hold " &amp;Table1[[#This Row],[Beskrivelse]] &amp; " forelæsning"</f>
        <v>Hold B1 forelæsning</v>
      </c>
      <c r="C253" s="43">
        <f>DATE($T$7, 1, -2) - WEEKDAY(DATE($T$7, 1, 3)) +Table1[[#This Row],[Kal uge]]* 7+Table1[[#This Row],[Uge dag]]-1</f>
        <v>43249</v>
      </c>
      <c r="D253" s="34">
        <v>0.59375</v>
      </c>
      <c r="E253" s="34">
        <v>0.70833333333333337</v>
      </c>
      <c r="F253" s="7"/>
      <c r="G253" t="s">
        <v>115</v>
      </c>
      <c r="H253" s="14" t="s">
        <v>172</v>
      </c>
      <c r="I253" s="14" t="s">
        <v>107</v>
      </c>
      <c r="P253" s="63">
        <v>22</v>
      </c>
      <c r="R253" s="63">
        <v>2</v>
      </c>
    </row>
    <row r="254" spans="1:18">
      <c r="A254" t="s">
        <v>104</v>
      </c>
      <c r="B254" s="2" t="str">
        <f>"Hold " &amp;Table1[[#This Row],[Beskrivelse]] &amp; " forelæsning"</f>
        <v>Hold B2 forelæsning</v>
      </c>
      <c r="C254" s="51">
        <f>DATE($T$7, 1, -2) - WEEKDAY(DATE($T$7, 1, 3)) +Table1[[#This Row],[Kal uge]]* 7+Table1[[#This Row],[Uge dag]]-1</f>
        <v>43214</v>
      </c>
      <c r="D254" s="34">
        <v>0.59375</v>
      </c>
      <c r="E254" s="34">
        <v>0.70833333333333337</v>
      </c>
      <c r="F254" s="7"/>
      <c r="G254" t="s">
        <v>116</v>
      </c>
      <c r="H254" s="14" t="s">
        <v>173</v>
      </c>
      <c r="I254" s="14" t="s">
        <v>108</v>
      </c>
      <c r="P254" s="62">
        <f t="shared" ref="P254:P271" si="6">P248</f>
        <v>17</v>
      </c>
      <c r="R254">
        <f t="shared" ref="R254:R271" si="7">R248</f>
        <v>2</v>
      </c>
    </row>
    <row r="255" spans="1:18">
      <c r="A255" t="s">
        <v>104</v>
      </c>
      <c r="B255" s="2" t="str">
        <f>"Hold " &amp;Table1[[#This Row],[Beskrivelse]] &amp; " forelæsning"</f>
        <v>Hold B2 forelæsning</v>
      </c>
      <c r="C255" s="43">
        <f>DATE($T$7, 1, -2) - WEEKDAY(DATE($T$7, 1, 3)) +Table1[[#This Row],[Kal uge]]* 7+Table1[[#This Row],[Uge dag]]-1</f>
        <v>43221</v>
      </c>
      <c r="D255" s="34">
        <v>0.51041666666666663</v>
      </c>
      <c r="E255" s="34">
        <v>0.625</v>
      </c>
      <c r="F255" s="7"/>
      <c r="G255" t="s">
        <v>116</v>
      </c>
      <c r="H255" s="14" t="s">
        <v>173</v>
      </c>
      <c r="I255" s="14" t="s">
        <v>108</v>
      </c>
      <c r="P255">
        <f t="shared" si="6"/>
        <v>18</v>
      </c>
      <c r="R255">
        <f t="shared" si="7"/>
        <v>2</v>
      </c>
    </row>
    <row r="256" spans="1:18">
      <c r="A256" t="s">
        <v>104</v>
      </c>
      <c r="B256" s="2" t="str">
        <f>"Hold " &amp;Table1[[#This Row],[Beskrivelse]] &amp; " forelæsning"</f>
        <v>Hold B2 forelæsning</v>
      </c>
      <c r="C256" s="43">
        <f>DATE($T$7, 1, -2) - WEEKDAY(DATE($T$7, 1, 3)) +Table1[[#This Row],[Kal uge]]* 7+Table1[[#This Row],[Uge dag]]-1</f>
        <v>43228</v>
      </c>
      <c r="D256" s="34">
        <v>0.59375</v>
      </c>
      <c r="E256" s="34">
        <v>0.70833333333333337</v>
      </c>
      <c r="F256" s="7"/>
      <c r="G256" t="s">
        <v>116</v>
      </c>
      <c r="H256" s="14" t="s">
        <v>173</v>
      </c>
      <c r="I256" s="14" t="s">
        <v>108</v>
      </c>
      <c r="P256">
        <f t="shared" si="6"/>
        <v>19</v>
      </c>
      <c r="R256">
        <f t="shared" si="7"/>
        <v>2</v>
      </c>
    </row>
    <row r="257" spans="1:18">
      <c r="A257" t="s">
        <v>104</v>
      </c>
      <c r="B257" s="2" t="str">
        <f>"Hold " &amp;Table1[[#This Row],[Beskrivelse]] &amp; " forelæsning"</f>
        <v>Hold B2 forelæsning</v>
      </c>
      <c r="C257" s="43">
        <f>DATE($T$7, 1, -2) - WEEKDAY(DATE($T$7, 1, 3)) +Table1[[#This Row],[Kal uge]]* 7+Table1[[#This Row],[Uge dag]]-1</f>
        <v>43235</v>
      </c>
      <c r="D257" s="34">
        <v>0.51041666666666663</v>
      </c>
      <c r="E257" s="34">
        <v>0.625</v>
      </c>
      <c r="F257" s="7"/>
      <c r="G257" t="s">
        <v>116</v>
      </c>
      <c r="H257" s="14" t="s">
        <v>174</v>
      </c>
      <c r="I257" s="14" t="s">
        <v>108</v>
      </c>
      <c r="P257">
        <f t="shared" si="6"/>
        <v>20</v>
      </c>
      <c r="R257">
        <f t="shared" si="7"/>
        <v>2</v>
      </c>
    </row>
    <row r="258" spans="1:18">
      <c r="A258" t="s">
        <v>104</v>
      </c>
      <c r="B258" s="2" t="str">
        <f>"Hold " &amp;Table1[[#This Row],[Beskrivelse]] &amp; " forelæsning"</f>
        <v>Hold B2 forelæsning</v>
      </c>
      <c r="C258" s="43">
        <f>DATE($T$7, 1, -2) - WEEKDAY(DATE($T$7, 1, 3)) +Table1[[#This Row],[Kal uge]]* 7+Table1[[#This Row],[Uge dag]]-1</f>
        <v>43242</v>
      </c>
      <c r="D258" s="34">
        <v>0.51041666666666663</v>
      </c>
      <c r="E258" s="34">
        <v>0.625</v>
      </c>
      <c r="F258" s="7"/>
      <c r="G258" t="s">
        <v>116</v>
      </c>
      <c r="H258" s="14" t="s">
        <v>174</v>
      </c>
      <c r="I258" s="14" t="s">
        <v>108</v>
      </c>
      <c r="P258">
        <f t="shared" si="6"/>
        <v>21</v>
      </c>
      <c r="R258">
        <f t="shared" si="7"/>
        <v>2</v>
      </c>
    </row>
    <row r="259" spans="1:18">
      <c r="A259" t="s">
        <v>104</v>
      </c>
      <c r="B259" s="2" t="str">
        <f>"Hold " &amp;Table1[[#This Row],[Beskrivelse]] &amp; " forelæsning"</f>
        <v>Hold B2 forelæsning</v>
      </c>
      <c r="C259" s="43">
        <f>DATE($T$7, 1, -2) - WEEKDAY(DATE($T$7, 1, 3)) +Table1[[#This Row],[Kal uge]]* 7+Table1[[#This Row],[Uge dag]]-1</f>
        <v>43249</v>
      </c>
      <c r="D259" s="34">
        <v>0.59375</v>
      </c>
      <c r="E259" s="34">
        <v>0.70833333333333337</v>
      </c>
      <c r="G259" t="s">
        <v>116</v>
      </c>
      <c r="H259" s="15" t="s">
        <v>175</v>
      </c>
      <c r="I259" s="14" t="s">
        <v>108</v>
      </c>
      <c r="P259">
        <f t="shared" si="6"/>
        <v>22</v>
      </c>
      <c r="R259">
        <f t="shared" si="7"/>
        <v>2</v>
      </c>
    </row>
    <row r="260" spans="1:18">
      <c r="A260" t="s">
        <v>104</v>
      </c>
      <c r="B260" s="2" t="str">
        <f>"Hold " &amp;Table1[[#This Row],[Beskrivelse]] &amp; " forelæsning"</f>
        <v>Hold B3 forelæsning</v>
      </c>
      <c r="C260" s="51">
        <f>DATE($T$7, 1, -2) - WEEKDAY(DATE($T$7, 1, 3)) +Table1[[#This Row],[Kal uge]]* 7+Table1[[#This Row],[Uge dag]]-1</f>
        <v>43214</v>
      </c>
      <c r="D260" s="34">
        <v>0.59375</v>
      </c>
      <c r="E260" s="34">
        <v>0.70833333333333337</v>
      </c>
      <c r="G260" t="s">
        <v>117</v>
      </c>
      <c r="H260" s="15" t="s">
        <v>177</v>
      </c>
      <c r="I260" s="14" t="s">
        <v>109</v>
      </c>
      <c r="P260" s="62">
        <f t="shared" si="6"/>
        <v>17</v>
      </c>
      <c r="R260">
        <f t="shared" si="7"/>
        <v>2</v>
      </c>
    </row>
    <row r="261" spans="1:18">
      <c r="A261" t="s">
        <v>104</v>
      </c>
      <c r="B261" s="2" t="str">
        <f>"Hold " &amp;Table1[[#This Row],[Beskrivelse]] &amp; " forelæsning"</f>
        <v>Hold B3 forelæsning</v>
      </c>
      <c r="C261" s="43">
        <f>DATE($T$7, 1, -2) - WEEKDAY(DATE($T$7, 1, 3)) +Table1[[#This Row],[Kal uge]]* 7+Table1[[#This Row],[Uge dag]]-1</f>
        <v>43221</v>
      </c>
      <c r="D261" s="34">
        <v>0.51041666666666663</v>
      </c>
      <c r="E261" s="34">
        <v>0.625</v>
      </c>
      <c r="G261" t="s">
        <v>117</v>
      </c>
      <c r="H261" s="15" t="s">
        <v>180</v>
      </c>
      <c r="I261" s="14" t="s">
        <v>109</v>
      </c>
      <c r="P261">
        <f t="shared" si="6"/>
        <v>18</v>
      </c>
      <c r="R261">
        <f t="shared" si="7"/>
        <v>2</v>
      </c>
    </row>
    <row r="262" spans="1:18">
      <c r="A262" t="s">
        <v>104</v>
      </c>
      <c r="B262" s="2" t="str">
        <f>"Hold " &amp;Table1[[#This Row],[Beskrivelse]] &amp; " forelæsning"</f>
        <v>Hold B3 forelæsning</v>
      </c>
      <c r="C262" s="43">
        <f>DATE($T$7, 1, -2) - WEEKDAY(DATE($T$7, 1, 3)) +Table1[[#This Row],[Kal uge]]* 7+Table1[[#This Row],[Uge dag]]-1</f>
        <v>43228</v>
      </c>
      <c r="D262" s="34">
        <v>0.59375</v>
      </c>
      <c r="E262" s="34">
        <v>0.70833333333333337</v>
      </c>
      <c r="G262" t="s">
        <v>117</v>
      </c>
      <c r="H262" s="15" t="s">
        <v>177</v>
      </c>
      <c r="I262" s="14" t="s">
        <v>109</v>
      </c>
      <c r="P262">
        <f t="shared" si="6"/>
        <v>19</v>
      </c>
      <c r="R262">
        <f t="shared" si="7"/>
        <v>2</v>
      </c>
    </row>
    <row r="263" spans="1:18">
      <c r="A263" t="s">
        <v>104</v>
      </c>
      <c r="B263" s="2" t="str">
        <f>"Hold " &amp;Table1[[#This Row],[Beskrivelse]] &amp; " forelæsning"</f>
        <v>Hold B3 forelæsning</v>
      </c>
      <c r="C263" s="43">
        <f>DATE($T$7, 1, -2) - WEEKDAY(DATE($T$7, 1, 3)) +Table1[[#This Row],[Kal uge]]* 7+Table1[[#This Row],[Uge dag]]-1</f>
        <v>43235</v>
      </c>
      <c r="D263" s="34">
        <v>0.51041666666666663</v>
      </c>
      <c r="E263" s="34">
        <v>0.625</v>
      </c>
      <c r="G263" t="s">
        <v>117</v>
      </c>
      <c r="H263" s="15" t="s">
        <v>177</v>
      </c>
      <c r="I263" s="14" t="s">
        <v>109</v>
      </c>
      <c r="P263">
        <f t="shared" si="6"/>
        <v>20</v>
      </c>
      <c r="R263">
        <f t="shared" si="7"/>
        <v>2</v>
      </c>
    </row>
    <row r="264" spans="1:18">
      <c r="A264" t="s">
        <v>104</v>
      </c>
      <c r="B264" s="2" t="str">
        <f>"Hold " &amp;Table1[[#This Row],[Beskrivelse]] &amp; " forelæsning"</f>
        <v>Hold B3 forelæsning</v>
      </c>
      <c r="C264" s="43">
        <f>DATE($T$7, 1, -2) - WEEKDAY(DATE($T$7, 1, 3)) +Table1[[#This Row],[Kal uge]]* 7+Table1[[#This Row],[Uge dag]]-1</f>
        <v>43242</v>
      </c>
      <c r="D264" s="34">
        <v>0.51041666666666663</v>
      </c>
      <c r="E264" s="34">
        <v>0.625</v>
      </c>
      <c r="G264" t="s">
        <v>117</v>
      </c>
      <c r="H264" s="15" t="s">
        <v>177</v>
      </c>
      <c r="I264" s="14" t="s">
        <v>109</v>
      </c>
      <c r="P264">
        <f t="shared" si="6"/>
        <v>21</v>
      </c>
      <c r="R264">
        <f t="shared" si="7"/>
        <v>2</v>
      </c>
    </row>
    <row r="265" spans="1:18">
      <c r="A265" t="s">
        <v>104</v>
      </c>
      <c r="B265" s="2" t="str">
        <f>"Hold " &amp;Table1[[#This Row],[Beskrivelse]] &amp; " forelæsning"</f>
        <v>Hold B3 forelæsning</v>
      </c>
      <c r="C265" s="43">
        <f>DATE($T$7, 1, -2) - WEEKDAY(DATE($T$7, 1, 3)) +Table1[[#This Row],[Kal uge]]* 7+Table1[[#This Row],[Uge dag]]-1</f>
        <v>43249</v>
      </c>
      <c r="D265" s="34">
        <v>0.59375</v>
      </c>
      <c r="E265" s="34">
        <v>0.70833333333333337</v>
      </c>
      <c r="F265" s="7"/>
      <c r="G265" t="s">
        <v>117</v>
      </c>
      <c r="H265" s="31" t="s">
        <v>177</v>
      </c>
      <c r="I265" s="14" t="s">
        <v>109</v>
      </c>
      <c r="P265">
        <f t="shared" si="6"/>
        <v>22</v>
      </c>
      <c r="R265">
        <f t="shared" si="7"/>
        <v>2</v>
      </c>
    </row>
    <row r="266" spans="1:18">
      <c r="A266" t="s">
        <v>104</v>
      </c>
      <c r="B266" s="2" t="str">
        <f>"Hold " &amp;Table1[[#This Row],[Beskrivelse]] &amp; " forelæsning"</f>
        <v>Hold B4 forelæsning</v>
      </c>
      <c r="C266" s="51">
        <f>DATE($T$7, 1, -2) - WEEKDAY(DATE($T$7, 1, 3)) +Table1[[#This Row],[Kal uge]]* 7+Table1[[#This Row],[Uge dag]]-1</f>
        <v>43214</v>
      </c>
      <c r="D266" s="34">
        <v>0.59375</v>
      </c>
      <c r="E266" s="34">
        <v>0.70833333333333337</v>
      </c>
      <c r="F266" s="7"/>
      <c r="G266" t="s">
        <v>118</v>
      </c>
      <c r="H266" s="31" t="s">
        <v>176</v>
      </c>
      <c r="I266" s="14" t="s">
        <v>110</v>
      </c>
      <c r="P266" s="62">
        <f t="shared" si="6"/>
        <v>17</v>
      </c>
      <c r="R266">
        <f t="shared" si="7"/>
        <v>2</v>
      </c>
    </row>
    <row r="267" spans="1:18">
      <c r="A267" t="s">
        <v>104</v>
      </c>
      <c r="B267" s="2" t="str">
        <f>"Hold " &amp;Table1[[#This Row],[Beskrivelse]] &amp; " forelæsning"</f>
        <v>Hold B4 forelæsning</v>
      </c>
      <c r="C267" s="43">
        <f>DATE($T$7, 1, -2) - WEEKDAY(DATE($T$7, 1, 3)) +Table1[[#This Row],[Kal uge]]* 7+Table1[[#This Row],[Uge dag]]-1</f>
        <v>43221</v>
      </c>
      <c r="D267" s="34">
        <v>0.51041666666666663</v>
      </c>
      <c r="E267" s="34">
        <v>0.625</v>
      </c>
      <c r="F267" s="7"/>
      <c r="G267" t="s">
        <v>118</v>
      </c>
      <c r="H267" s="31" t="s">
        <v>176</v>
      </c>
      <c r="I267" s="14" t="s">
        <v>110</v>
      </c>
      <c r="P267">
        <f t="shared" si="6"/>
        <v>18</v>
      </c>
      <c r="R267">
        <f t="shared" si="7"/>
        <v>2</v>
      </c>
    </row>
    <row r="268" spans="1:18">
      <c r="A268" t="s">
        <v>104</v>
      </c>
      <c r="B268" s="2" t="str">
        <f>"Hold " &amp;Table1[[#This Row],[Beskrivelse]] &amp; " forelæsning"</f>
        <v>Hold B4 forelæsning</v>
      </c>
      <c r="C268" s="43">
        <f>DATE($T$7, 1, -2) - WEEKDAY(DATE($T$7, 1, 3)) +Table1[[#This Row],[Kal uge]]* 7+Table1[[#This Row],[Uge dag]]-1</f>
        <v>43228</v>
      </c>
      <c r="D268" s="34">
        <v>0.59375</v>
      </c>
      <c r="E268" s="34">
        <v>0.70833333333333337</v>
      </c>
      <c r="F268" s="7"/>
      <c r="G268" t="s">
        <v>118</v>
      </c>
      <c r="H268" s="31" t="s">
        <v>181</v>
      </c>
      <c r="I268" s="14" t="s">
        <v>110</v>
      </c>
      <c r="P268">
        <f t="shared" si="6"/>
        <v>19</v>
      </c>
      <c r="R268">
        <f t="shared" si="7"/>
        <v>2</v>
      </c>
    </row>
    <row r="269" spans="1:18">
      <c r="A269" t="s">
        <v>104</v>
      </c>
      <c r="B269" s="2" t="str">
        <f>"Hold " &amp;Table1[[#This Row],[Beskrivelse]] &amp; " forelæsning"</f>
        <v>Hold B4 forelæsning</v>
      </c>
      <c r="C269" s="43">
        <f>DATE($T$7, 1, -2) - WEEKDAY(DATE($T$7, 1, 3)) +Table1[[#This Row],[Kal uge]]* 7+Table1[[#This Row],[Uge dag]]-1</f>
        <v>43235</v>
      </c>
      <c r="D269" s="34">
        <v>0.51041666666666663</v>
      </c>
      <c r="E269" s="34">
        <v>0.625</v>
      </c>
      <c r="F269" s="7"/>
      <c r="G269" t="s">
        <v>118</v>
      </c>
      <c r="H269" s="31" t="s">
        <v>178</v>
      </c>
      <c r="I269" s="14" t="s">
        <v>110</v>
      </c>
      <c r="P269">
        <f t="shared" si="6"/>
        <v>20</v>
      </c>
      <c r="R269">
        <f t="shared" si="7"/>
        <v>2</v>
      </c>
    </row>
    <row r="270" spans="1:18">
      <c r="A270" t="s">
        <v>104</v>
      </c>
      <c r="B270" s="2" t="str">
        <f>"Hold " &amp;Table1[[#This Row],[Beskrivelse]] &amp; " forelæsning"</f>
        <v>Hold B4 forelæsning</v>
      </c>
      <c r="C270" s="43">
        <f>DATE($T$7, 1, -2) - WEEKDAY(DATE($T$7, 1, 3)) +Table1[[#This Row],[Kal uge]]* 7+Table1[[#This Row],[Uge dag]]-1</f>
        <v>43242</v>
      </c>
      <c r="D270" s="34">
        <v>0.51041666666666663</v>
      </c>
      <c r="E270" s="34">
        <v>0.625</v>
      </c>
      <c r="F270" s="7"/>
      <c r="G270" t="s">
        <v>118</v>
      </c>
      <c r="H270" s="31" t="s">
        <v>178</v>
      </c>
      <c r="I270" s="14" t="s">
        <v>110</v>
      </c>
      <c r="P270">
        <f t="shared" si="6"/>
        <v>21</v>
      </c>
      <c r="R270">
        <f t="shared" si="7"/>
        <v>2</v>
      </c>
    </row>
    <row r="271" spans="1:18">
      <c r="A271" t="s">
        <v>104</v>
      </c>
      <c r="B271" s="2" t="str">
        <f>"Hold " &amp;Table1[[#This Row],[Beskrivelse]] &amp; " forelæsning"</f>
        <v>Hold B4 forelæsning</v>
      </c>
      <c r="C271" s="39">
        <f>DATE($T$7, 1, -2) - WEEKDAY(DATE($T$7, 1, 3)) +Table1[[#This Row],[Kal uge]]* 7+Table1[[#This Row],[Uge dag]]-1</f>
        <v>43249</v>
      </c>
      <c r="D271" s="34">
        <v>0.59375</v>
      </c>
      <c r="E271" s="34">
        <v>0.70833333333333337</v>
      </c>
      <c r="F271" s="7"/>
      <c r="G271" t="s">
        <v>118</v>
      </c>
      <c r="H271" s="31" t="s">
        <v>178</v>
      </c>
      <c r="I271" s="14" t="s">
        <v>110</v>
      </c>
      <c r="P271">
        <f t="shared" si="6"/>
        <v>22</v>
      </c>
      <c r="R271">
        <f t="shared" si="7"/>
        <v>2</v>
      </c>
    </row>
    <row r="272" spans="1:18" ht="15">
      <c r="A272" s="3"/>
      <c r="B272" s="12"/>
      <c r="C272" s="41"/>
      <c r="D272" s="35"/>
      <c r="E272" s="35"/>
      <c r="F272" s="7"/>
      <c r="H272" s="31"/>
      <c r="I272" s="14"/>
    </row>
    <row r="273" spans="1:18" ht="15">
      <c r="A273" s="3"/>
      <c r="B273" s="12"/>
      <c r="C273" s="17"/>
      <c r="D273" s="36"/>
      <c r="E273" s="36"/>
      <c r="F273" s="7"/>
      <c r="H273" s="10"/>
      <c r="I273" s="14"/>
    </row>
    <row r="274" spans="1:18" ht="15">
      <c r="A274" s="3"/>
      <c r="B274" s="12"/>
      <c r="C274" s="17"/>
      <c r="D274" s="36"/>
      <c r="E274" s="36"/>
      <c r="F274" s="7"/>
      <c r="H274" s="10"/>
      <c r="I274" s="14"/>
    </row>
    <row r="275" spans="1:18" ht="15">
      <c r="C275" s="39"/>
      <c r="D275" s="34"/>
      <c r="E275" s="35"/>
    </row>
    <row r="276" spans="1:18" ht="15">
      <c r="C276" s="39"/>
      <c r="D276" s="34"/>
      <c r="E276" s="35"/>
    </row>
    <row r="277" spans="1:18" ht="15">
      <c r="C277" s="39"/>
      <c r="D277" s="34"/>
      <c r="E277" s="35"/>
    </row>
    <row r="278" spans="1:18" ht="15">
      <c r="C278" s="39"/>
      <c r="D278" s="34"/>
      <c r="E278" s="35"/>
    </row>
    <row r="279" spans="1:18" ht="15">
      <c r="C279" s="39"/>
      <c r="D279" s="34"/>
      <c r="E279" s="35"/>
    </row>
    <row r="280" spans="1:18" ht="15">
      <c r="C280" s="39"/>
      <c r="D280" s="34"/>
      <c r="E280" s="35"/>
    </row>
    <row r="281" spans="1:18" ht="15">
      <c r="C281" s="39"/>
      <c r="D281" s="34"/>
      <c r="E281" s="35"/>
    </row>
    <row r="282" spans="1:18" ht="15">
      <c r="C282" s="39"/>
      <c r="D282" s="34"/>
      <c r="E282" s="35"/>
    </row>
    <row r="283" spans="1:18" ht="15">
      <c r="C283" s="39"/>
      <c r="D283" s="34"/>
      <c r="E283" s="35"/>
    </row>
    <row r="284" spans="1:18" ht="15">
      <c r="C284" s="39"/>
      <c r="D284" s="34"/>
      <c r="E284" s="35"/>
    </row>
    <row r="285" spans="1:18" ht="15">
      <c r="C285" s="39"/>
      <c r="D285" s="34"/>
      <c r="E285" s="35"/>
    </row>
    <row r="286" spans="1:18" ht="23.25">
      <c r="B286" s="49" t="s">
        <v>183</v>
      </c>
      <c r="C286" s="39"/>
      <c r="D286" s="34"/>
      <c r="E286" s="35"/>
    </row>
    <row r="287" spans="1:18" ht="15">
      <c r="A287" t="s">
        <v>184</v>
      </c>
      <c r="B287" s="2" t="s">
        <v>185</v>
      </c>
      <c r="C287" s="43">
        <f>DATE($T$7, 1, -2) - WEEKDAY(DATE($T$7, 1, 3)) +Table1[[#This Row],[Kal uge]]* 7+Table1[[#This Row],[Uge dag]]-1</f>
        <v>43206</v>
      </c>
      <c r="D287" s="34">
        <v>0.33333333333333331</v>
      </c>
      <c r="E287" s="35">
        <v>0.625</v>
      </c>
      <c r="G287" t="s">
        <v>87</v>
      </c>
      <c r="I287" s="15" t="s">
        <v>91</v>
      </c>
      <c r="P287">
        <v>16</v>
      </c>
      <c r="R287">
        <v>1</v>
      </c>
    </row>
    <row r="288" spans="1:18" ht="15">
      <c r="A288" t="s">
        <v>184</v>
      </c>
      <c r="B288" s="2" t="s">
        <v>186</v>
      </c>
      <c r="C288" s="43">
        <f>DATE($T$7, 1, -2) - WEEKDAY(DATE($T$7, 1, 3)) +Table1[[#This Row],[Kal uge]]* 7+Table1[[#This Row],[Uge dag]]-1</f>
        <v>43259</v>
      </c>
      <c r="D288" s="34">
        <v>0.33333333333333331</v>
      </c>
      <c r="E288" s="35">
        <v>0.625</v>
      </c>
      <c r="G288" t="s">
        <v>87</v>
      </c>
      <c r="I288" s="15" t="s">
        <v>91</v>
      </c>
      <c r="O288" t="s">
        <v>202</v>
      </c>
      <c r="P288">
        <v>23</v>
      </c>
      <c r="R288">
        <v>5</v>
      </c>
    </row>
    <row r="289" spans="1:18" ht="15">
      <c r="A289" t="s">
        <v>184</v>
      </c>
      <c r="B289" s="2" t="s">
        <v>187</v>
      </c>
      <c r="C289" s="43">
        <f>DATE($T$7, 1, -2) - WEEKDAY(DATE($T$7, 1, 3)) +Table1[[#This Row],[Kal uge]]* 7+Table1[[#This Row],[Uge dag]]-1</f>
        <v>43143</v>
      </c>
      <c r="D289" s="34">
        <v>0.33333333333333331</v>
      </c>
      <c r="E289" s="35">
        <v>0.625</v>
      </c>
      <c r="G289" t="s">
        <v>88</v>
      </c>
      <c r="I289" s="15" t="s">
        <v>92</v>
      </c>
      <c r="P289">
        <v>7</v>
      </c>
      <c r="R289">
        <v>1</v>
      </c>
    </row>
    <row r="290" spans="1:18" ht="15">
      <c r="A290" t="s">
        <v>184</v>
      </c>
      <c r="B290" s="2" t="s">
        <v>188</v>
      </c>
      <c r="C290" s="43">
        <f>DATE($T$7, 1, -2) - WEEKDAY(DATE($T$7, 1, 3)) +Table1[[#This Row],[Kal uge]]* 7+Table1[[#This Row],[Uge dag]]-1</f>
        <v>43203</v>
      </c>
      <c r="D290" s="34">
        <v>0.33333333333333331</v>
      </c>
      <c r="E290" s="35">
        <v>0.625</v>
      </c>
      <c r="G290" t="s">
        <v>88</v>
      </c>
      <c r="I290" s="15" t="s">
        <v>92</v>
      </c>
      <c r="P290">
        <v>15</v>
      </c>
      <c r="R290">
        <v>5</v>
      </c>
    </row>
    <row r="291" spans="1:18" ht="15">
      <c r="C291" s="39"/>
      <c r="D291" s="34"/>
      <c r="E291" s="35"/>
    </row>
    <row r="292" spans="1:18" ht="15">
      <c r="C292" s="39"/>
      <c r="D292" s="34"/>
      <c r="E292" s="35"/>
    </row>
    <row r="293" spans="1:18" ht="15">
      <c r="C293" s="39"/>
      <c r="D293" s="34"/>
      <c r="E293" s="35"/>
    </row>
    <row r="294" spans="1:18" ht="23.25">
      <c r="B294" s="49" t="s">
        <v>197</v>
      </c>
      <c r="C294" s="39"/>
      <c r="D294" s="34"/>
      <c r="E294" s="35"/>
    </row>
    <row r="295" spans="1:18" ht="15">
      <c r="A295" t="s">
        <v>184</v>
      </c>
      <c r="B295" s="2" t="s">
        <v>190</v>
      </c>
      <c r="C295" s="39">
        <v>43215</v>
      </c>
      <c r="D295" s="34">
        <v>0.33333333333333331</v>
      </c>
      <c r="E295" s="35">
        <v>0.625</v>
      </c>
      <c r="G295" t="s">
        <v>189</v>
      </c>
      <c r="I295" s="15" t="s">
        <v>91</v>
      </c>
    </row>
    <row r="296" spans="1:18" ht="15">
      <c r="A296" t="s">
        <v>184</v>
      </c>
      <c r="B296" s="2" t="s">
        <v>190</v>
      </c>
      <c r="C296" s="39">
        <f>C295+1</f>
        <v>43216</v>
      </c>
      <c r="D296" s="34">
        <v>0.33333333333333331</v>
      </c>
      <c r="E296" s="35">
        <v>0.625</v>
      </c>
      <c r="G296" t="s">
        <v>189</v>
      </c>
      <c r="I296" s="15" t="s">
        <v>91</v>
      </c>
    </row>
    <row r="297" spans="1:18" ht="15">
      <c r="A297" t="s">
        <v>184</v>
      </c>
      <c r="B297" s="2" t="s">
        <v>191</v>
      </c>
      <c r="C297" s="39">
        <v>43152</v>
      </c>
      <c r="D297" s="34">
        <v>0.33333333333333331</v>
      </c>
      <c r="E297" s="35">
        <v>0.625</v>
      </c>
      <c r="G297" t="s">
        <v>189</v>
      </c>
      <c r="I297" s="15" t="s">
        <v>92</v>
      </c>
      <c r="O297" t="s">
        <v>201</v>
      </c>
    </row>
    <row r="298" spans="1:18" ht="15">
      <c r="A298" t="s">
        <v>184</v>
      </c>
      <c r="B298" s="2" t="s">
        <v>191</v>
      </c>
      <c r="C298" s="39">
        <f>C297+1</f>
        <v>43153</v>
      </c>
      <c r="D298" s="34">
        <v>0.33333333333333331</v>
      </c>
      <c r="E298" s="35">
        <v>0.625</v>
      </c>
      <c r="G298" t="s">
        <v>189</v>
      </c>
      <c r="I298" s="15" t="s">
        <v>92</v>
      </c>
    </row>
    <row r="299" spans="1:18" ht="15">
      <c r="C299" s="39"/>
      <c r="D299" s="34"/>
      <c r="E299" s="35"/>
    </row>
    <row r="300" spans="1:18" ht="15">
      <c r="C300" s="39"/>
      <c r="D300" s="34"/>
      <c r="E300" s="35"/>
    </row>
    <row r="301" spans="1:18" ht="23.25">
      <c r="B301" s="49" t="s">
        <v>198</v>
      </c>
      <c r="C301" s="39"/>
      <c r="D301" s="34"/>
      <c r="E301" s="35"/>
    </row>
    <row r="302" spans="1:18" ht="15">
      <c r="A302" t="s">
        <v>184</v>
      </c>
      <c r="B302" s="2" t="s">
        <v>192</v>
      </c>
      <c r="C302" s="39">
        <v>43224</v>
      </c>
      <c r="D302" s="34">
        <v>0.33333333333333331</v>
      </c>
      <c r="E302" s="35">
        <v>0.625</v>
      </c>
      <c r="G302" t="s">
        <v>189</v>
      </c>
      <c r="I302" s="15" t="s">
        <v>91</v>
      </c>
    </row>
    <row r="303" spans="1:18" ht="15">
      <c r="A303" t="s">
        <v>184</v>
      </c>
      <c r="B303" s="2" t="s">
        <v>192</v>
      </c>
      <c r="C303" s="39">
        <v>43245</v>
      </c>
      <c r="D303" s="34">
        <v>0.33333333333333331</v>
      </c>
      <c r="E303" s="35">
        <v>0.625</v>
      </c>
      <c r="G303" t="s">
        <v>189</v>
      </c>
      <c r="I303" s="15" t="s">
        <v>91</v>
      </c>
    </row>
    <row r="304" spans="1:18" ht="15">
      <c r="A304" t="s">
        <v>184</v>
      </c>
      <c r="B304" s="2" t="s">
        <v>193</v>
      </c>
      <c r="C304" s="39">
        <v>43154</v>
      </c>
      <c r="D304" s="34">
        <v>0.33333333333333331</v>
      </c>
      <c r="E304" s="35">
        <v>0.625</v>
      </c>
      <c r="G304" t="s">
        <v>189</v>
      </c>
      <c r="I304" s="15" t="s">
        <v>92</v>
      </c>
    </row>
    <row r="305" spans="1:9" ht="15">
      <c r="A305" t="s">
        <v>184</v>
      </c>
      <c r="B305" s="2" t="s">
        <v>193</v>
      </c>
      <c r="C305" s="39">
        <v>43175</v>
      </c>
      <c r="D305" s="34">
        <v>0.33333333333333331</v>
      </c>
      <c r="E305" s="35">
        <v>0.625</v>
      </c>
      <c r="G305" t="s">
        <v>189</v>
      </c>
      <c r="I305" s="15" t="s">
        <v>92</v>
      </c>
    </row>
    <row r="306" spans="1:9" ht="15">
      <c r="C306" s="39"/>
      <c r="D306" s="34"/>
      <c r="E306" s="35"/>
    </row>
    <row r="307" spans="1:9" ht="15">
      <c r="C307" s="39"/>
      <c r="D307" s="34"/>
      <c r="E307" s="35"/>
    </row>
    <row r="308" spans="1:9" ht="23.25">
      <c r="B308" s="49" t="s">
        <v>199</v>
      </c>
      <c r="C308" s="39"/>
      <c r="D308" s="34"/>
      <c r="E308" s="35"/>
    </row>
    <row r="309" spans="1:9" ht="15">
      <c r="A309" t="s">
        <v>184</v>
      </c>
      <c r="B309" s="2" t="s">
        <v>194</v>
      </c>
      <c r="C309" s="51">
        <v>43234</v>
      </c>
      <c r="D309" s="34">
        <v>0.33333333333333331</v>
      </c>
      <c r="E309" s="35">
        <v>0.625</v>
      </c>
      <c r="G309" t="s">
        <v>189</v>
      </c>
      <c r="I309" s="15" t="s">
        <v>91</v>
      </c>
    </row>
    <row r="310" spans="1:9" ht="15">
      <c r="A310" t="s">
        <v>184</v>
      </c>
      <c r="B310" s="2" t="s">
        <v>194</v>
      </c>
      <c r="C310" s="39">
        <f>C309+1</f>
        <v>43235</v>
      </c>
      <c r="D310" s="34">
        <v>0.33333333333333331</v>
      </c>
      <c r="E310" s="35">
        <v>0.625</v>
      </c>
      <c r="G310" t="s">
        <v>189</v>
      </c>
      <c r="I310" s="15" t="s">
        <v>91</v>
      </c>
    </row>
    <row r="311" spans="1:9" ht="15">
      <c r="A311" t="s">
        <v>184</v>
      </c>
      <c r="B311" s="2" t="s">
        <v>194</v>
      </c>
      <c r="C311" s="39">
        <f>C310+1</f>
        <v>43236</v>
      </c>
      <c r="D311" s="34">
        <v>0.33333333333333331</v>
      </c>
      <c r="E311" s="35">
        <v>0.625</v>
      </c>
      <c r="G311" t="s">
        <v>189</v>
      </c>
      <c r="I311" s="15" t="s">
        <v>91</v>
      </c>
    </row>
    <row r="312" spans="1:9" ht="15">
      <c r="A312" t="s">
        <v>184</v>
      </c>
      <c r="B312" s="2" t="s">
        <v>194</v>
      </c>
      <c r="C312" s="39">
        <f>C311+1</f>
        <v>43237</v>
      </c>
      <c r="D312" s="34">
        <v>0.33333333333333331</v>
      </c>
      <c r="E312" s="35">
        <v>0.625</v>
      </c>
      <c r="G312" t="s">
        <v>189</v>
      </c>
      <c r="I312" s="15" t="s">
        <v>91</v>
      </c>
    </row>
    <row r="313" spans="1:9" ht="15">
      <c r="A313" t="s">
        <v>184</v>
      </c>
      <c r="B313" s="2" t="s">
        <v>194</v>
      </c>
      <c r="C313" s="39">
        <f>C312+1</f>
        <v>43238</v>
      </c>
      <c r="D313" s="34">
        <v>0.33333333333333331</v>
      </c>
      <c r="E313" s="35">
        <v>0.625</v>
      </c>
      <c r="G313" t="s">
        <v>189</v>
      </c>
      <c r="I313" s="15" t="s">
        <v>91</v>
      </c>
    </row>
    <row r="314" spans="1:9" ht="15">
      <c r="A314" t="s">
        <v>184</v>
      </c>
      <c r="B314" s="2" t="s">
        <v>194</v>
      </c>
      <c r="C314" s="51">
        <v>43248</v>
      </c>
      <c r="D314" s="34">
        <v>0.33333333333333331</v>
      </c>
      <c r="E314" s="35">
        <v>0.625</v>
      </c>
      <c r="G314" t="s">
        <v>189</v>
      </c>
      <c r="I314" s="15" t="s">
        <v>91</v>
      </c>
    </row>
    <row r="315" spans="1:9" ht="15">
      <c r="A315" t="s">
        <v>184</v>
      </c>
      <c r="B315" s="2" t="s">
        <v>194</v>
      </c>
      <c r="C315" s="39">
        <f>C314+1</f>
        <v>43249</v>
      </c>
      <c r="D315" s="34">
        <v>0.33333333333333331</v>
      </c>
      <c r="E315" s="35">
        <v>0.625</v>
      </c>
      <c r="G315" t="s">
        <v>189</v>
      </c>
      <c r="I315" s="15" t="s">
        <v>91</v>
      </c>
    </row>
    <row r="316" spans="1:9" ht="15">
      <c r="A316" t="s">
        <v>184</v>
      </c>
      <c r="B316" s="2" t="s">
        <v>194</v>
      </c>
      <c r="C316" s="39">
        <f>C315+1</f>
        <v>43250</v>
      </c>
      <c r="D316" s="34">
        <v>0.33333333333333331</v>
      </c>
      <c r="E316" s="35">
        <v>0.625</v>
      </c>
      <c r="G316" t="s">
        <v>189</v>
      </c>
      <c r="I316" s="15" t="s">
        <v>91</v>
      </c>
    </row>
    <row r="317" spans="1:9" ht="15">
      <c r="A317" t="s">
        <v>184</v>
      </c>
      <c r="B317" s="2" t="s">
        <v>194</v>
      </c>
      <c r="C317" s="39">
        <f>C316+1</f>
        <v>43251</v>
      </c>
      <c r="D317" s="34">
        <v>0.33333333333333331</v>
      </c>
      <c r="E317" s="35">
        <v>0.625</v>
      </c>
      <c r="G317" t="s">
        <v>189</v>
      </c>
      <c r="I317" s="15" t="s">
        <v>91</v>
      </c>
    </row>
    <row r="318" spans="1:9" ht="15">
      <c r="A318" t="s">
        <v>184</v>
      </c>
      <c r="B318" s="2" t="s">
        <v>194</v>
      </c>
      <c r="C318" s="39">
        <f>C317+1</f>
        <v>43252</v>
      </c>
      <c r="D318" s="34">
        <v>0.33333333333333331</v>
      </c>
      <c r="E318" s="35">
        <v>0.625</v>
      </c>
      <c r="G318" t="s">
        <v>189</v>
      </c>
      <c r="I318" s="15" t="s">
        <v>91</v>
      </c>
    </row>
    <row r="319" spans="1:9" ht="15">
      <c r="A319" t="s">
        <v>184</v>
      </c>
      <c r="B319" s="2" t="s">
        <v>203</v>
      </c>
      <c r="C319" s="51">
        <v>43164</v>
      </c>
      <c r="D319" s="34">
        <v>0.33333333333333331</v>
      </c>
      <c r="E319" s="35">
        <v>0.625</v>
      </c>
      <c r="G319" t="s">
        <v>189</v>
      </c>
      <c r="I319" s="15" t="s">
        <v>92</v>
      </c>
    </row>
    <row r="320" spans="1:9" ht="15">
      <c r="A320" t="s">
        <v>184</v>
      </c>
      <c r="B320" s="2" t="s">
        <v>203</v>
      </c>
      <c r="C320" s="39">
        <f>C319+1</f>
        <v>43165</v>
      </c>
      <c r="D320" s="34">
        <v>0.33333333333333331</v>
      </c>
      <c r="E320" s="35">
        <v>0.625</v>
      </c>
      <c r="G320" t="s">
        <v>189</v>
      </c>
      <c r="I320" s="15" t="s">
        <v>92</v>
      </c>
    </row>
    <row r="321" spans="1:15" ht="15">
      <c r="A321" t="s">
        <v>184</v>
      </c>
      <c r="B321" s="2" t="s">
        <v>203</v>
      </c>
      <c r="C321" s="39">
        <f>C320+1</f>
        <v>43166</v>
      </c>
      <c r="D321" s="34">
        <v>0.33333333333333331</v>
      </c>
      <c r="E321" s="35">
        <v>0.625</v>
      </c>
      <c r="G321" t="s">
        <v>189</v>
      </c>
      <c r="I321" s="15" t="s">
        <v>92</v>
      </c>
    </row>
    <row r="322" spans="1:15" ht="15">
      <c r="A322" t="s">
        <v>184</v>
      </c>
      <c r="B322" s="2" t="s">
        <v>203</v>
      </c>
      <c r="C322" s="39">
        <f>C321+1</f>
        <v>43167</v>
      </c>
      <c r="D322" s="34">
        <v>0.33333333333333331</v>
      </c>
      <c r="E322" s="35">
        <v>0.625</v>
      </c>
      <c r="G322" t="s">
        <v>189</v>
      </c>
      <c r="I322" s="15" t="s">
        <v>92</v>
      </c>
    </row>
    <row r="323" spans="1:15" ht="15">
      <c r="A323" t="s">
        <v>184</v>
      </c>
      <c r="B323" s="2" t="s">
        <v>203</v>
      </c>
      <c r="C323" s="39">
        <f>C322+1</f>
        <v>43168</v>
      </c>
      <c r="D323" s="34">
        <v>0.33333333333333331</v>
      </c>
      <c r="E323" s="35">
        <v>0.625</v>
      </c>
      <c r="G323" t="s">
        <v>189</v>
      </c>
      <c r="I323" s="15" t="s">
        <v>92</v>
      </c>
    </row>
    <row r="324" spans="1:15" ht="15">
      <c r="A324" t="s">
        <v>184</v>
      </c>
      <c r="B324" s="2" t="s">
        <v>203</v>
      </c>
      <c r="C324" s="51">
        <v>43178</v>
      </c>
      <c r="D324" s="34">
        <v>0.33333333333333331</v>
      </c>
      <c r="E324" s="35">
        <v>0.625</v>
      </c>
      <c r="G324" t="s">
        <v>189</v>
      </c>
      <c r="I324" s="15" t="s">
        <v>92</v>
      </c>
    </row>
    <row r="325" spans="1:15" ht="15">
      <c r="A325" t="s">
        <v>184</v>
      </c>
      <c r="B325" s="2" t="s">
        <v>203</v>
      </c>
      <c r="C325" s="39">
        <f>C324+1</f>
        <v>43179</v>
      </c>
      <c r="D325" s="34">
        <v>0.33333333333333331</v>
      </c>
      <c r="E325" s="35">
        <v>0.625</v>
      </c>
      <c r="G325" t="s">
        <v>189</v>
      </c>
      <c r="I325" s="15" t="s">
        <v>92</v>
      </c>
    </row>
    <row r="326" spans="1:15" ht="15">
      <c r="A326" t="s">
        <v>184</v>
      </c>
      <c r="B326" s="2" t="s">
        <v>203</v>
      </c>
      <c r="C326" s="39">
        <f>C325+1</f>
        <v>43180</v>
      </c>
      <c r="D326" s="34">
        <v>0.33333333333333331</v>
      </c>
      <c r="E326" s="35">
        <v>0.625</v>
      </c>
      <c r="G326" t="s">
        <v>189</v>
      </c>
      <c r="I326" s="15" t="s">
        <v>92</v>
      </c>
    </row>
    <row r="327" spans="1:15" ht="15">
      <c r="A327" t="s">
        <v>184</v>
      </c>
      <c r="B327" s="2" t="s">
        <v>203</v>
      </c>
      <c r="C327" s="39">
        <f>C326+1</f>
        <v>43181</v>
      </c>
      <c r="D327" s="34">
        <v>0.33333333333333331</v>
      </c>
      <c r="E327" s="35">
        <v>0.625</v>
      </c>
      <c r="G327" t="s">
        <v>189</v>
      </c>
      <c r="I327" s="15" t="s">
        <v>92</v>
      </c>
    </row>
    <row r="328" spans="1:15" ht="15">
      <c r="A328" t="s">
        <v>184</v>
      </c>
      <c r="B328" s="2" t="s">
        <v>203</v>
      </c>
      <c r="C328" s="39">
        <f>C327+1</f>
        <v>43182</v>
      </c>
      <c r="D328" s="34">
        <v>0.33333333333333331</v>
      </c>
      <c r="E328" s="35">
        <v>0.625</v>
      </c>
      <c r="G328" t="s">
        <v>189</v>
      </c>
      <c r="I328" s="15" t="s">
        <v>92</v>
      </c>
    </row>
    <row r="329" spans="1:15">
      <c r="C329" s="39"/>
      <c r="D329" s="34"/>
      <c r="E329" s="34"/>
    </row>
    <row r="330" spans="1:15">
      <c r="C330" s="39"/>
      <c r="D330" s="34"/>
      <c r="E330" s="34"/>
    </row>
    <row r="331" spans="1:15">
      <c r="C331" s="39"/>
      <c r="D331" s="34"/>
      <c r="E331" s="34"/>
    </row>
    <row r="332" spans="1:15" ht="23.25">
      <c r="B332" s="49" t="s">
        <v>196</v>
      </c>
      <c r="C332" s="39"/>
      <c r="D332" s="34"/>
      <c r="E332" s="35"/>
    </row>
    <row r="333" spans="1:15" ht="15">
      <c r="A333" t="s">
        <v>184</v>
      </c>
      <c r="B333" s="2" t="s">
        <v>195</v>
      </c>
      <c r="C333" s="51">
        <v>43257</v>
      </c>
      <c r="D333" s="34">
        <v>0.33333333333333331</v>
      </c>
      <c r="E333" s="35">
        <v>0.625</v>
      </c>
      <c r="I333" s="15" t="s">
        <v>91</v>
      </c>
    </row>
    <row r="334" spans="1:15" ht="15">
      <c r="A334" t="s">
        <v>184</v>
      </c>
      <c r="B334" s="2" t="s">
        <v>195</v>
      </c>
      <c r="C334" s="39">
        <f>C333+1</f>
        <v>43258</v>
      </c>
      <c r="D334" s="34">
        <v>0.33333333333333331</v>
      </c>
      <c r="E334" s="35">
        <v>0.625</v>
      </c>
      <c r="I334" s="15" t="s">
        <v>91</v>
      </c>
    </row>
    <row r="335" spans="1:15" ht="15">
      <c r="A335" t="s">
        <v>184</v>
      </c>
      <c r="B335" s="2" t="s">
        <v>195</v>
      </c>
      <c r="C335" s="39">
        <f>C334+1</f>
        <v>43259</v>
      </c>
      <c r="D335" s="34">
        <v>0.33333333333333331</v>
      </c>
      <c r="E335" s="35">
        <v>0.625</v>
      </c>
      <c r="I335" s="15" t="s">
        <v>91</v>
      </c>
      <c r="O335" t="s">
        <v>202</v>
      </c>
    </row>
    <row r="336" spans="1:15" ht="15">
      <c r="A336" t="s">
        <v>184</v>
      </c>
      <c r="B336" s="2" t="s">
        <v>204</v>
      </c>
      <c r="C336" s="51">
        <v>43194</v>
      </c>
      <c r="D336" s="34">
        <v>0.33333333333333331</v>
      </c>
      <c r="E336" s="35">
        <v>0.625</v>
      </c>
      <c r="I336" s="15" t="s">
        <v>92</v>
      </c>
    </row>
    <row r="337" spans="1:9" ht="15">
      <c r="A337" t="s">
        <v>184</v>
      </c>
      <c r="B337" s="2" t="s">
        <v>204</v>
      </c>
      <c r="C337" s="39">
        <f>C336+1</f>
        <v>43195</v>
      </c>
      <c r="D337" s="34">
        <v>0.33333333333333331</v>
      </c>
      <c r="E337" s="35">
        <v>0.625</v>
      </c>
      <c r="I337" s="15" t="s">
        <v>92</v>
      </c>
    </row>
    <row r="338" spans="1:9" ht="15">
      <c r="A338" t="s">
        <v>184</v>
      </c>
      <c r="B338" s="2" t="s">
        <v>204</v>
      </c>
      <c r="C338" s="39">
        <f>C337+1</f>
        <v>43196</v>
      </c>
      <c r="D338" s="34">
        <v>0.33333333333333331</v>
      </c>
      <c r="E338" s="35">
        <v>0.625</v>
      </c>
      <c r="I338" s="15" t="s">
        <v>92</v>
      </c>
    </row>
    <row r="339" spans="1:9">
      <c r="C339" s="39"/>
      <c r="D339" s="34"/>
      <c r="E339" s="34"/>
    </row>
    <row r="340" spans="1:9">
      <c r="C340" s="39"/>
      <c r="D340" s="34"/>
      <c r="E340" s="34"/>
    </row>
    <row r="341" spans="1:9">
      <c r="C341" s="39"/>
      <c r="D341" s="34"/>
      <c r="E341" s="34"/>
    </row>
    <row r="342" spans="1:9">
      <c r="C342" s="39"/>
      <c r="D342" s="34"/>
      <c r="E342" s="34"/>
    </row>
    <row r="343" spans="1:9">
      <c r="C343" s="39"/>
      <c r="D343" s="34"/>
      <c r="E343" s="34"/>
    </row>
    <row r="344" spans="1:9">
      <c r="C344" s="39"/>
      <c r="D344" s="34"/>
      <c r="E344" s="34"/>
    </row>
    <row r="345" spans="1:9">
      <c r="C345" s="39"/>
      <c r="D345" s="34"/>
      <c r="E345" s="34"/>
    </row>
    <row r="346" spans="1:9">
      <c r="C346" s="39"/>
      <c r="D346" s="34"/>
      <c r="E346" s="34"/>
    </row>
    <row r="347" spans="1:9">
      <c r="C347" s="39"/>
      <c r="D347" s="34"/>
      <c r="E347" s="34"/>
    </row>
    <row r="348" spans="1:9">
      <c r="C348" s="39"/>
      <c r="D348" s="34"/>
      <c r="E348" s="34"/>
    </row>
    <row r="349" spans="1:9">
      <c r="C349" s="39"/>
      <c r="D349" s="34"/>
      <c r="E349" s="34"/>
    </row>
    <row r="350" spans="1:9">
      <c r="C350" s="39"/>
      <c r="D350" s="34"/>
      <c r="E350" s="34"/>
    </row>
    <row r="351" spans="1:9">
      <c r="C351" s="39"/>
      <c r="D351" s="34"/>
      <c r="E351" s="34"/>
    </row>
    <row r="352" spans="1:9">
      <c r="C352" s="39"/>
      <c r="D352" s="34"/>
      <c r="E352" s="34"/>
    </row>
    <row r="353" spans="3:5">
      <c r="C353" s="39"/>
      <c r="D353" s="34"/>
      <c r="E353" s="34"/>
    </row>
    <row r="354" spans="3:5">
      <c r="C354" s="39"/>
      <c r="D354" s="34"/>
      <c r="E354" s="34"/>
    </row>
    <row r="355" spans="3:5">
      <c r="C355" s="39"/>
      <c r="D355" s="34"/>
      <c r="E355" s="34"/>
    </row>
    <row r="356" spans="3:5">
      <c r="C356" s="39"/>
      <c r="D356" s="34"/>
      <c r="E356" s="34"/>
    </row>
    <row r="357" spans="3:5">
      <c r="C357" s="39"/>
      <c r="D357" s="34"/>
      <c r="E357" s="34"/>
    </row>
    <row r="358" spans="3:5">
      <c r="C358" s="39"/>
      <c r="D358" s="34"/>
      <c r="E358" s="34"/>
    </row>
    <row r="359" spans="3:5">
      <c r="C359" s="39"/>
      <c r="D359" s="34"/>
      <c r="E359" s="34"/>
    </row>
    <row r="360" spans="3:5">
      <c r="C360" s="39"/>
      <c r="D360" s="34"/>
      <c r="E360" s="34"/>
    </row>
    <row r="361" spans="3:5">
      <c r="C361" s="39"/>
      <c r="D361" s="34"/>
      <c r="E361" s="34"/>
    </row>
    <row r="362" spans="3:5">
      <c r="C362" s="39"/>
      <c r="D362" s="34"/>
      <c r="E362" s="34"/>
    </row>
    <row r="363" spans="3:5">
      <c r="C363" s="39"/>
      <c r="D363" s="34"/>
      <c r="E363" s="34"/>
    </row>
    <row r="364" spans="3:5">
      <c r="C364" s="39"/>
      <c r="D364" s="34"/>
      <c r="E364" s="34"/>
    </row>
    <row r="365" spans="3:5">
      <c r="C365" s="39"/>
      <c r="D365" s="34"/>
      <c r="E365" s="34"/>
    </row>
    <row r="366" spans="3:5">
      <c r="C366" s="39"/>
      <c r="D366" s="34"/>
      <c r="E366" s="34"/>
    </row>
    <row r="367" spans="3:5">
      <c r="C367" s="39"/>
      <c r="D367" s="34"/>
      <c r="E367" s="34"/>
    </row>
    <row r="368" spans="3:5">
      <c r="C368" s="39"/>
      <c r="D368" s="34"/>
      <c r="E368" s="34"/>
    </row>
    <row r="369" spans="3:5">
      <c r="C369" s="39"/>
      <c r="D369" s="34"/>
      <c r="E369" s="34"/>
    </row>
    <row r="370" spans="3:5">
      <c r="C370" s="39"/>
      <c r="D370" s="34"/>
      <c r="E370" s="34"/>
    </row>
    <row r="371" spans="3:5">
      <c r="C371" s="39"/>
      <c r="D371" s="34"/>
      <c r="E371" s="34"/>
    </row>
    <row r="372" spans="3:5">
      <c r="C372" s="39"/>
      <c r="D372" s="34"/>
      <c r="E372" s="34"/>
    </row>
    <row r="373" spans="3:5">
      <c r="C373" s="39"/>
      <c r="D373" s="34"/>
      <c r="E373" s="34"/>
    </row>
    <row r="374" spans="3:5">
      <c r="C374" s="39"/>
      <c r="D374" s="34"/>
      <c r="E374" s="34"/>
    </row>
    <row r="375" spans="3:5">
      <c r="C375" s="39"/>
      <c r="D375" s="34"/>
      <c r="E375" s="34"/>
    </row>
    <row r="376" spans="3:5">
      <c r="C376" s="39"/>
      <c r="D376" s="34"/>
      <c r="E376" s="34"/>
    </row>
    <row r="377" spans="3:5">
      <c r="C377" s="39"/>
      <c r="D377" s="34"/>
      <c r="E377" s="34"/>
    </row>
    <row r="378" spans="3:5">
      <c r="C378" s="39"/>
      <c r="D378" s="34"/>
      <c r="E378" s="34"/>
    </row>
    <row r="379" spans="3:5">
      <c r="C379" s="39"/>
      <c r="D379" s="34"/>
      <c r="E379" s="34"/>
    </row>
    <row r="380" spans="3:5">
      <c r="C380" s="39"/>
      <c r="D380" s="34"/>
      <c r="E380" s="34"/>
    </row>
    <row r="381" spans="3:5">
      <c r="C381" s="39"/>
      <c r="D381" s="34"/>
      <c r="E381" s="34"/>
    </row>
    <row r="382" spans="3:5">
      <c r="C382" s="39"/>
      <c r="D382" s="34"/>
      <c r="E382" s="34"/>
    </row>
    <row r="383" spans="3:5">
      <c r="C383" s="39"/>
      <c r="D383" s="34"/>
      <c r="E383" s="34"/>
    </row>
    <row r="384" spans="3:5">
      <c r="C384" s="39"/>
      <c r="D384" s="34"/>
      <c r="E384" s="34"/>
    </row>
    <row r="385" spans="3:5">
      <c r="C385" s="39"/>
      <c r="D385" s="34"/>
      <c r="E385" s="34"/>
    </row>
    <row r="386" spans="3:5">
      <c r="C386" s="39"/>
      <c r="D386" s="34"/>
      <c r="E386" s="34"/>
    </row>
    <row r="387" spans="3:5">
      <c r="C387" s="39"/>
      <c r="D387" s="34"/>
      <c r="E387" s="34"/>
    </row>
    <row r="388" spans="3:5">
      <c r="C388" s="39"/>
      <c r="D388" s="34"/>
      <c r="E388" s="34"/>
    </row>
    <row r="389" spans="3:5">
      <c r="C389" s="39"/>
      <c r="D389" s="34"/>
      <c r="E389" s="34"/>
    </row>
    <row r="390" spans="3:5">
      <c r="C390" s="39"/>
      <c r="D390" s="34"/>
      <c r="E390" s="34"/>
    </row>
    <row r="391" spans="3:5">
      <c r="C391" s="39"/>
      <c r="D391" s="34"/>
      <c r="E391" s="34"/>
    </row>
    <row r="392" spans="3:5">
      <c r="C392" s="39"/>
      <c r="D392" s="34"/>
      <c r="E392" s="34"/>
    </row>
    <row r="393" spans="3:5">
      <c r="C393" s="39"/>
      <c r="D393" s="34"/>
      <c r="E393" s="34"/>
    </row>
    <row r="394" spans="3:5">
      <c r="C394" s="39"/>
      <c r="D394" s="34"/>
      <c r="E394" s="34"/>
    </row>
  </sheetData>
  <hyperlinks>
    <hyperlink ref="B8" location="HoldAForelæsning" display="Hold A forelæsninger"/>
    <hyperlink ref="B9" location="HoldBFOrelæsninger" display="Hold B forelæsninger"/>
    <hyperlink ref="B10" location="Farmakologi" display="Klinisk farmakologi"/>
    <hyperlink ref="B11" location="Etik" display="Etik"/>
    <hyperlink ref="B12" location="Lov" display="Lov"/>
    <hyperlink ref="B13" location="Kommunikation" display="Kommunikation"/>
    <hyperlink ref="B14" location="Stuegang" display="Tværfaglig stuegang"/>
    <hyperlink ref="B15" location="Case" display="Case forelæsninger"/>
    <hyperlink ref="B17" location="radiologi" display="Klinisk radiologi"/>
    <hyperlink ref="B16" location="klinik" display="Klinik"/>
    <hyperlink ref="B18" location="mikrobiolgoi" display="Klinisk mikrobiologi"/>
    <hyperlink ref="B19" location="biokemi" display="Klinisk biokemi"/>
    <hyperlink ref="B20" location="immunologi" display="Klinisk immunologi"/>
  </hyperlinks>
  <pageMargins left="0.7" right="0.7" top="0.75" bottom="0.75" header="0.3" footer="0.3"/>
  <pageSetup paperSize="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ThisWorkbook.KonverterOgUpload">
                <anchor moveWithCells="1" sizeWithCells="1">
                  <from>
                    <xdr:col>18</xdr:col>
                    <xdr:colOff>76200</xdr:colOff>
                    <xdr:row>10</xdr:row>
                    <xdr:rowOff>0</xdr:rowOff>
                  </from>
                  <to>
                    <xdr:col>19</xdr:col>
                    <xdr:colOff>523875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ThisWorkbook.KontrollerData">
                <anchor moveWithCells="1" sizeWithCells="1">
                  <from>
                    <xdr:col>18</xdr:col>
                    <xdr:colOff>76200</xdr:colOff>
                    <xdr:row>14</xdr:row>
                    <xdr:rowOff>76200</xdr:rowOff>
                  </from>
                  <to>
                    <xdr:col>19</xdr:col>
                    <xdr:colOff>523875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17</vt:i4>
      </vt:variant>
    </vt:vector>
  </HeadingPairs>
  <TitlesOfParts>
    <vt:vector size="19" baseType="lpstr">
      <vt:lpstr>7semIntrouger</vt:lpstr>
      <vt:lpstr>7semesterHold1-8</vt:lpstr>
      <vt:lpstr>biokemi</vt:lpstr>
      <vt:lpstr>Case</vt:lpstr>
      <vt:lpstr>Etik</vt:lpstr>
      <vt:lpstr>Farmakologi</vt:lpstr>
      <vt:lpstr>Forelæsninger</vt:lpstr>
      <vt:lpstr>Hold1</vt:lpstr>
      <vt:lpstr>Hold2</vt:lpstr>
      <vt:lpstr>Hold3</vt:lpstr>
      <vt:lpstr>HoldAForelæsning</vt:lpstr>
      <vt:lpstr>HoldBFOrelæsninger</vt:lpstr>
      <vt:lpstr>immunologi</vt:lpstr>
      <vt:lpstr>klinik</vt:lpstr>
      <vt:lpstr>Kommunikation</vt:lpstr>
      <vt:lpstr>Lov</vt:lpstr>
      <vt:lpstr>mikrobiolgoi</vt:lpstr>
      <vt:lpstr>radiologi</vt:lpstr>
      <vt:lpstr>Stuegang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Christian Ravn Olesen</cp:lastModifiedBy>
  <cp:lastPrinted>2018-03-02T13:12:37Z</cp:lastPrinted>
  <dcterms:created xsi:type="dcterms:W3CDTF">2016-09-11T21:52:46Z</dcterms:created>
  <dcterms:modified xsi:type="dcterms:W3CDTF">2018-09-05T12:14:36Z</dcterms:modified>
</cp:coreProperties>
</file>