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HE_UDDANNELSES-OMR\2 Medicin\BA og KA\LAESEPLAN\KANDIDAT\laeseplan Efteraar 2020\Excel filer\SkemaProgram\ics\"/>
    </mc:Choice>
  </mc:AlternateContent>
  <bookViews>
    <workbookView xWindow="14400" yWindow="465" windowWidth="10800" windowHeight="11235"/>
  </bookViews>
  <sheets>
    <sheet name="06 sem hold 1-12" sheetId="3" r:id="rId1"/>
  </sheets>
  <definedNames>
    <definedName name="AkutUge">'06 sem hold 1-12'!$B$72</definedName>
    <definedName name="Almen_medicin">'06 sem hold 1-12'!$B$251</definedName>
    <definedName name="Almen_medicin_klinik">'06 sem hold 1-12'!$B$251</definedName>
    <definedName name="AlmenMedicin">'06 sem hold 1-12'!#REF!</definedName>
    <definedName name="Derma">'06 sem hold 1-12'!$B$95</definedName>
    <definedName name="Farmakologi">'06 sem hold 1-12'!$B$185</definedName>
    <definedName name="forelæsninger">'06 sem hold 1-12'!$B$21</definedName>
    <definedName name="Klinik">'06 sem hold 1-12'!$B$353</definedName>
    <definedName name="kommunikation">'06 sem hold 1-12'!$B$172</definedName>
    <definedName name="Litteratursøgning">'06 sem hold 1-12'!$B$241</definedName>
    <definedName name="Lægens_roller">'06 sem hold 1-12'!$B$216</definedName>
    <definedName name="LægensPligter">'06 sem hold 1-12'!$B$229</definedName>
    <definedName name="LægensRoller">'06 sem hold 1-12'!#REF!</definedName>
    <definedName name="Radiologi">'06 sem hold 1-12'!$B$160</definedName>
    <definedName name="Retsmedicin">'06 sem hold 1-12'!$B$202</definedName>
    <definedName name="Speciale">'06 sem hold 1-12'!$B$418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3" l="1"/>
  <c r="C65" i="3"/>
  <c r="C64" i="3"/>
  <c r="B64" i="3"/>
  <c r="B65" i="3"/>
  <c r="C166" i="3" l="1"/>
  <c r="C70" i="3" l="1"/>
  <c r="B70" i="3"/>
  <c r="C69" i="3"/>
  <c r="B69" i="3"/>
  <c r="C58" i="3"/>
  <c r="C57" i="3"/>
  <c r="B58" i="3"/>
  <c r="C197" i="3" l="1"/>
  <c r="C196" i="3"/>
  <c r="C195" i="3"/>
  <c r="C45" i="3" l="1"/>
  <c r="B45" i="3"/>
  <c r="C44" i="3"/>
  <c r="B44" i="3"/>
  <c r="C30" i="3" l="1"/>
  <c r="B30" i="3"/>
  <c r="C174" i="3" l="1"/>
  <c r="B24" i="3" l="1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6" i="3"/>
  <c r="B47" i="3"/>
  <c r="B48" i="3"/>
  <c r="B49" i="3"/>
  <c r="B50" i="3"/>
  <c r="B51" i="3"/>
  <c r="B52" i="3"/>
  <c r="B53" i="3"/>
  <c r="B54" i="3"/>
  <c r="B55" i="3"/>
  <c r="B56" i="3"/>
  <c r="B59" i="3"/>
  <c r="B60" i="3"/>
  <c r="B61" i="3"/>
  <c r="B62" i="3"/>
  <c r="B66" i="3"/>
  <c r="B67" i="3"/>
  <c r="B68" i="3"/>
  <c r="B23" i="3"/>
  <c r="D344" i="3" l="1"/>
  <c r="D345" i="3" s="1"/>
  <c r="D347" i="3" s="1"/>
  <c r="D348" i="3" s="1"/>
  <c r="D349" i="3" s="1"/>
  <c r="D350" i="3" s="1"/>
  <c r="E339" i="3"/>
  <c r="E340" i="3" s="1"/>
  <c r="E342" i="3" s="1"/>
  <c r="E343" i="3" s="1"/>
  <c r="E344" i="3" s="1"/>
  <c r="E345" i="3" s="1"/>
  <c r="E347" i="3" s="1"/>
  <c r="E348" i="3" s="1"/>
  <c r="E349" i="3" s="1"/>
  <c r="E350" i="3" s="1"/>
  <c r="E351" i="3" s="1"/>
  <c r="D338" i="3"/>
  <c r="D339" i="3" s="1"/>
  <c r="D340" i="3" s="1"/>
  <c r="D327" i="3"/>
  <c r="D328" i="3" s="1"/>
  <c r="D330" i="3" s="1"/>
  <c r="D331" i="3" s="1"/>
  <c r="D332" i="3" s="1"/>
  <c r="D333" i="3" s="1"/>
  <c r="E322" i="3"/>
  <c r="E323" i="3" s="1"/>
  <c r="E325" i="3" s="1"/>
  <c r="E326" i="3" s="1"/>
  <c r="E327" i="3" s="1"/>
  <c r="E328" i="3" s="1"/>
  <c r="E330" i="3" s="1"/>
  <c r="E331" i="3" s="1"/>
  <c r="E332" i="3" s="1"/>
  <c r="E333" i="3" s="1"/>
  <c r="E334" i="3" s="1"/>
  <c r="D321" i="3"/>
  <c r="D322" i="3" s="1"/>
  <c r="D323" i="3" s="1"/>
  <c r="D310" i="3"/>
  <c r="D311" i="3" s="1"/>
  <c r="D313" i="3" s="1"/>
  <c r="D314" i="3" s="1"/>
  <c r="D315" i="3" s="1"/>
  <c r="D316" i="3" s="1"/>
  <c r="E305" i="3"/>
  <c r="E306" i="3" s="1"/>
  <c r="E308" i="3" s="1"/>
  <c r="E309" i="3" s="1"/>
  <c r="E310" i="3" s="1"/>
  <c r="E311" i="3" s="1"/>
  <c r="E313" i="3" s="1"/>
  <c r="E314" i="3" s="1"/>
  <c r="E315" i="3" s="1"/>
  <c r="E316" i="3" s="1"/>
  <c r="E317" i="3" s="1"/>
  <c r="D304" i="3"/>
  <c r="D305" i="3" s="1"/>
  <c r="D306" i="3" s="1"/>
  <c r="D293" i="3"/>
  <c r="D294" i="3" s="1"/>
  <c r="D296" i="3" s="1"/>
  <c r="D297" i="3" s="1"/>
  <c r="D298" i="3" s="1"/>
  <c r="D299" i="3" s="1"/>
  <c r="E288" i="3"/>
  <c r="E289" i="3" s="1"/>
  <c r="E291" i="3" s="1"/>
  <c r="E292" i="3" s="1"/>
  <c r="E293" i="3" s="1"/>
  <c r="E294" i="3" s="1"/>
  <c r="E296" i="3" s="1"/>
  <c r="E297" i="3" s="1"/>
  <c r="E298" i="3" s="1"/>
  <c r="E299" i="3" s="1"/>
  <c r="E300" i="3" s="1"/>
  <c r="D287" i="3"/>
  <c r="D288" i="3" s="1"/>
  <c r="D289" i="3" s="1"/>
  <c r="D276" i="3"/>
  <c r="D277" i="3" s="1"/>
  <c r="D279" i="3" s="1"/>
  <c r="D280" i="3" s="1"/>
  <c r="D281" i="3" s="1"/>
  <c r="E271" i="3"/>
  <c r="E272" i="3" s="1"/>
  <c r="E274" i="3" s="1"/>
  <c r="E275" i="3" s="1"/>
  <c r="E276" i="3" s="1"/>
  <c r="E277" i="3" s="1"/>
  <c r="E279" i="3" s="1"/>
  <c r="E280" i="3" s="1"/>
  <c r="E281" i="3" s="1"/>
  <c r="D270" i="3"/>
  <c r="D271" i="3" s="1"/>
  <c r="D272" i="3" s="1"/>
  <c r="C35" i="3" l="1"/>
  <c r="E152" i="3" l="1"/>
  <c r="E151" i="3"/>
  <c r="D151" i="3"/>
  <c r="D154" i="3" s="1"/>
  <c r="E150" i="3"/>
  <c r="E153" i="3" s="1"/>
  <c r="D150" i="3"/>
  <c r="D153" i="3" s="1"/>
  <c r="D149" i="3"/>
  <c r="D152" i="3" s="1"/>
  <c r="D155" i="3" s="1"/>
  <c r="C415" i="3" l="1"/>
  <c r="C413" i="3"/>
  <c r="C414" i="3" s="1"/>
  <c r="C283" i="3"/>
  <c r="C282" i="3"/>
  <c r="C280" i="3"/>
  <c r="C281" i="3"/>
  <c r="C167" i="3"/>
  <c r="D109" i="3" l="1"/>
  <c r="D112" i="3" s="1"/>
  <c r="D110" i="3"/>
  <c r="D113" i="3" s="1"/>
  <c r="E110" i="3"/>
  <c r="E113" i="3" s="1"/>
  <c r="D111" i="3"/>
  <c r="C55" i="3" l="1"/>
  <c r="C56" i="3"/>
  <c r="B167" i="3" l="1"/>
  <c r="C50" i="3" l="1"/>
  <c r="C52" i="3" l="1"/>
  <c r="C60" i="3"/>
  <c r="C43" i="3"/>
  <c r="C31" i="3"/>
  <c r="E179" i="3" l="1"/>
  <c r="E178" i="3"/>
  <c r="E176" i="3"/>
  <c r="D179" i="3"/>
  <c r="D176" i="3"/>
  <c r="I270" i="3" l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C412" i="3"/>
  <c r="C408" i="3"/>
  <c r="C409" i="3" s="1"/>
  <c r="C410" i="3" s="1"/>
  <c r="C411" i="3" s="1"/>
  <c r="C404" i="3"/>
  <c r="C405" i="3" s="1"/>
  <c r="C406" i="3" s="1"/>
  <c r="C407" i="3" s="1"/>
  <c r="C400" i="3"/>
  <c r="C401" i="3" s="1"/>
  <c r="C402" i="3" s="1"/>
  <c r="C403" i="3" s="1"/>
  <c r="C396" i="3"/>
  <c r="C397" i="3" s="1"/>
  <c r="C398" i="3" s="1"/>
  <c r="C399" i="3" s="1"/>
  <c r="C391" i="3"/>
  <c r="C392" i="3" s="1"/>
  <c r="C393" i="3" s="1"/>
  <c r="C394" i="3" s="1"/>
  <c r="C387" i="3"/>
  <c r="C388" i="3" s="1"/>
  <c r="C389" i="3" s="1"/>
  <c r="C390" i="3" s="1"/>
  <c r="C383" i="3"/>
  <c r="C384" i="3" s="1"/>
  <c r="C385" i="3" s="1"/>
  <c r="C386" i="3" s="1"/>
  <c r="C379" i="3"/>
  <c r="C380" i="3" s="1"/>
  <c r="C381" i="3" s="1"/>
  <c r="C382" i="3" s="1"/>
  <c r="C279" i="3"/>
  <c r="C113" i="3"/>
  <c r="B113" i="3"/>
  <c r="E102" i="3"/>
  <c r="E105" i="3" s="1"/>
  <c r="E101" i="3"/>
  <c r="E104" i="3" s="1"/>
  <c r="D101" i="3"/>
  <c r="D104" i="3" s="1"/>
  <c r="E100" i="3"/>
  <c r="E103" i="3" s="1"/>
  <c r="D100" i="3"/>
  <c r="D103" i="3" s="1"/>
  <c r="D99" i="3"/>
  <c r="D102" i="3" s="1"/>
  <c r="D105" i="3" s="1"/>
  <c r="P75" i="3"/>
  <c r="P76" i="3" s="1"/>
  <c r="P80" i="3"/>
  <c r="C80" i="3" s="1"/>
  <c r="C68" i="3"/>
  <c r="C26" i="3"/>
  <c r="C29" i="3"/>
  <c r="C32" i="3"/>
  <c r="C38" i="3"/>
  <c r="C41" i="3"/>
  <c r="C46" i="3"/>
  <c r="C48" i="3"/>
  <c r="C53" i="3"/>
  <c r="C61" i="3"/>
  <c r="C66" i="3"/>
  <c r="C25" i="3"/>
  <c r="C28" i="3"/>
  <c r="C34" i="3"/>
  <c r="C37" i="3"/>
  <c r="C40" i="3"/>
  <c r="C63" i="3"/>
  <c r="C23" i="3"/>
  <c r="B74" i="3"/>
  <c r="C74" i="3"/>
  <c r="A75" i="3"/>
  <c r="A76" i="3" s="1"/>
  <c r="D75" i="3"/>
  <c r="D76" i="3" s="1"/>
  <c r="D77" i="3" s="1"/>
  <c r="D78" i="3" s="1"/>
  <c r="E75" i="3"/>
  <c r="E76" i="3" s="1"/>
  <c r="E77" i="3" s="1"/>
  <c r="E78" i="3" s="1"/>
  <c r="I75" i="3"/>
  <c r="I76" i="3" s="1"/>
  <c r="I77" i="3" s="1"/>
  <c r="I78" i="3" s="1"/>
  <c r="C461" i="3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R154" i="3"/>
  <c r="R155" i="3" s="1"/>
  <c r="I321" i="3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C320" i="3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B320" i="3"/>
  <c r="B321" i="3" s="1"/>
  <c r="B322" i="3" s="1"/>
  <c r="B323" i="3" s="1"/>
  <c r="C236" i="3"/>
  <c r="A208" i="3"/>
  <c r="B219" i="3"/>
  <c r="B220" i="3"/>
  <c r="B221" i="3"/>
  <c r="B222" i="3"/>
  <c r="B223" i="3"/>
  <c r="B218" i="3"/>
  <c r="C219" i="3"/>
  <c r="C220" i="3"/>
  <c r="C221" i="3"/>
  <c r="C222" i="3"/>
  <c r="C223" i="3"/>
  <c r="C218" i="3"/>
  <c r="C211" i="3"/>
  <c r="C210" i="3"/>
  <c r="C440" i="3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19" i="3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375" i="3"/>
  <c r="C376" i="3" s="1"/>
  <c r="C377" i="3" s="1"/>
  <c r="C378" i="3" s="1"/>
  <c r="C354" i="3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231" i="3"/>
  <c r="C483" i="3"/>
  <c r="B483" i="3"/>
  <c r="P188" i="3"/>
  <c r="P189" i="3" s="1"/>
  <c r="C189" i="3" s="1"/>
  <c r="P100" i="3"/>
  <c r="P103" i="3" s="1"/>
  <c r="C107" i="3"/>
  <c r="C252" i="3"/>
  <c r="A87" i="3"/>
  <c r="A88" i="3" s="1"/>
  <c r="A89" i="3" s="1"/>
  <c r="A90" i="3" s="1"/>
  <c r="I87" i="3"/>
  <c r="I88" i="3" s="1"/>
  <c r="I89" i="3" s="1"/>
  <c r="I90" i="3" s="1"/>
  <c r="G84" i="3"/>
  <c r="G83" i="3"/>
  <c r="G81" i="3"/>
  <c r="G80" i="3"/>
  <c r="G86" i="3" s="1"/>
  <c r="B86" i="3" s="1"/>
  <c r="B85" i="3"/>
  <c r="A81" i="3"/>
  <c r="A82" i="3" s="1"/>
  <c r="A83" i="3" s="1"/>
  <c r="I81" i="3"/>
  <c r="I82" i="3" s="1"/>
  <c r="I83" i="3" s="1"/>
  <c r="I84" i="3" s="1"/>
  <c r="B79" i="3"/>
  <c r="I253" i="3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87" i="3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38" i="3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04" i="3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C337" i="3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B337" i="3"/>
  <c r="B338" i="3" s="1"/>
  <c r="B339" i="3" s="1"/>
  <c r="B340" i="3" s="1"/>
  <c r="C303" i="3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B303" i="3"/>
  <c r="B304" i="3" s="1"/>
  <c r="B305" i="3" s="1"/>
  <c r="B306" i="3" s="1"/>
  <c r="C286" i="3"/>
  <c r="C287" i="3" s="1"/>
  <c r="C288" i="3" s="1"/>
  <c r="C289" i="3" s="1"/>
  <c r="C290" i="3" s="1"/>
  <c r="B286" i="3"/>
  <c r="B287" i="3" s="1"/>
  <c r="B288" i="3" s="1"/>
  <c r="B289" i="3" s="1"/>
  <c r="B290" i="3" s="1"/>
  <c r="C269" i="3"/>
  <c r="C270" i="3" s="1"/>
  <c r="C271" i="3" s="1"/>
  <c r="C272" i="3" s="1"/>
  <c r="C273" i="3" s="1"/>
  <c r="C274" i="3" s="1"/>
  <c r="C275" i="3" s="1"/>
  <c r="C276" i="3" s="1"/>
  <c r="C277" i="3" s="1"/>
  <c r="C278" i="3" s="1"/>
  <c r="B269" i="3"/>
  <c r="B270" i="3" s="1"/>
  <c r="B271" i="3" s="1"/>
  <c r="B272" i="3" s="1"/>
  <c r="B273" i="3" s="1"/>
  <c r="E254" i="3"/>
  <c r="E255" i="3" s="1"/>
  <c r="E257" i="3" s="1"/>
  <c r="E258" i="3" s="1"/>
  <c r="E259" i="3" s="1"/>
  <c r="E260" i="3" s="1"/>
  <c r="E262" i="3" s="1"/>
  <c r="E263" i="3" s="1"/>
  <c r="E264" i="3" s="1"/>
  <c r="E265" i="3" s="1"/>
  <c r="E266" i="3" s="1"/>
  <c r="D253" i="3"/>
  <c r="D254" i="3" s="1"/>
  <c r="D255" i="3" s="1"/>
  <c r="D259" i="3" s="1"/>
  <c r="D260" i="3" s="1"/>
  <c r="D262" i="3" s="1"/>
  <c r="D263" i="3" s="1"/>
  <c r="D264" i="3" s="1"/>
  <c r="D265" i="3" s="1"/>
  <c r="B252" i="3"/>
  <c r="B253" i="3" s="1"/>
  <c r="B254" i="3" s="1"/>
  <c r="B255" i="3" s="1"/>
  <c r="B257" i="3" s="1"/>
  <c r="B258" i="3" s="1"/>
  <c r="B259" i="3" s="1"/>
  <c r="B260" i="3" s="1"/>
  <c r="A253" i="3"/>
  <c r="A254" i="3" s="1"/>
  <c r="A255" i="3" s="1"/>
  <c r="A244" i="3"/>
  <c r="A245" i="3" s="1"/>
  <c r="C245" i="3"/>
  <c r="C244" i="3"/>
  <c r="C243" i="3"/>
  <c r="B236" i="3"/>
  <c r="B235" i="3"/>
  <c r="B234" i="3"/>
  <c r="B233" i="3"/>
  <c r="B232" i="3"/>
  <c r="B231" i="3"/>
  <c r="C235" i="3"/>
  <c r="C234" i="3"/>
  <c r="C233" i="3"/>
  <c r="C232" i="3"/>
  <c r="I211" i="3"/>
  <c r="B211" i="3" s="1"/>
  <c r="A211" i="3"/>
  <c r="B210" i="3"/>
  <c r="P208" i="3"/>
  <c r="C208" i="3" s="1"/>
  <c r="I208" i="3"/>
  <c r="B208" i="3" s="1"/>
  <c r="C207" i="3"/>
  <c r="B207" i="3"/>
  <c r="A205" i="3"/>
  <c r="I205" i="3"/>
  <c r="B205" i="3" s="1"/>
  <c r="B204" i="3"/>
  <c r="P205" i="3"/>
  <c r="C205" i="3" s="1"/>
  <c r="C204" i="3"/>
  <c r="B195" i="3"/>
  <c r="P192" i="3"/>
  <c r="C192" i="3" s="1"/>
  <c r="I192" i="3"/>
  <c r="I193" i="3" s="1"/>
  <c r="B193" i="3" s="1"/>
  <c r="C191" i="3"/>
  <c r="B191" i="3"/>
  <c r="I188" i="3"/>
  <c r="I189" i="3" s="1"/>
  <c r="B189" i="3" s="1"/>
  <c r="B187" i="3"/>
  <c r="C187" i="3"/>
  <c r="B179" i="3"/>
  <c r="B178" i="3"/>
  <c r="B177" i="3"/>
  <c r="B176" i="3"/>
  <c r="B175" i="3"/>
  <c r="R175" i="3"/>
  <c r="R176" i="3" s="1"/>
  <c r="E177" i="3"/>
  <c r="D177" i="3"/>
  <c r="B174" i="3"/>
  <c r="B166" i="3"/>
  <c r="B165" i="3"/>
  <c r="B164" i="3"/>
  <c r="B163" i="3"/>
  <c r="R165" i="3"/>
  <c r="C165" i="3" s="1"/>
  <c r="R164" i="3"/>
  <c r="C164" i="3" s="1"/>
  <c r="C163" i="3"/>
  <c r="C162" i="3"/>
  <c r="B162" i="3"/>
  <c r="R152" i="3"/>
  <c r="I148" i="3"/>
  <c r="I149" i="3" s="1"/>
  <c r="A148" i="3"/>
  <c r="A149" i="3" s="1"/>
  <c r="A150" i="3" s="1"/>
  <c r="A151" i="3" s="1"/>
  <c r="A152" i="3" s="1"/>
  <c r="A153" i="3" s="1"/>
  <c r="A154" i="3" s="1"/>
  <c r="A155" i="3" s="1"/>
  <c r="R151" i="3"/>
  <c r="R150" i="3"/>
  <c r="B147" i="3"/>
  <c r="R142" i="3"/>
  <c r="R145" i="3" s="1"/>
  <c r="I138" i="3"/>
  <c r="B138" i="3" s="1"/>
  <c r="E142" i="3"/>
  <c r="A138" i="3"/>
  <c r="A139" i="3" s="1"/>
  <c r="A140" i="3" s="1"/>
  <c r="A141" i="3" s="1"/>
  <c r="A144" i="3"/>
  <c r="A145" i="3" s="1"/>
  <c r="R141" i="3"/>
  <c r="R144" i="3" s="1"/>
  <c r="E141" i="3"/>
  <c r="D141" i="3"/>
  <c r="D144" i="3" s="1"/>
  <c r="R140" i="3"/>
  <c r="R143" i="3" s="1"/>
  <c r="E140" i="3"/>
  <c r="E143" i="3" s="1"/>
  <c r="D140" i="3"/>
  <c r="D143" i="3" s="1"/>
  <c r="B137" i="3"/>
  <c r="R132" i="3"/>
  <c r="R135" i="3" s="1"/>
  <c r="I128" i="3"/>
  <c r="I129" i="3" s="1"/>
  <c r="I132" i="3" s="1"/>
  <c r="B132" i="3" s="1"/>
  <c r="E132" i="3"/>
  <c r="E135" i="3" s="1"/>
  <c r="D129" i="3"/>
  <c r="D132" i="3" s="1"/>
  <c r="D135" i="3" s="1"/>
  <c r="A128" i="3"/>
  <c r="A129" i="3" s="1"/>
  <c r="A130" i="3" s="1"/>
  <c r="A131" i="3" s="1"/>
  <c r="A132" i="3" s="1"/>
  <c r="A133" i="3" s="1"/>
  <c r="A134" i="3" s="1"/>
  <c r="A135" i="3" s="1"/>
  <c r="R131" i="3"/>
  <c r="R134" i="3" s="1"/>
  <c r="D131" i="3"/>
  <c r="D134" i="3" s="1"/>
  <c r="R130" i="3"/>
  <c r="R133" i="3" s="1"/>
  <c r="B127" i="3"/>
  <c r="R122" i="3"/>
  <c r="R125" i="3" s="1"/>
  <c r="I118" i="3"/>
  <c r="B118" i="3" s="1"/>
  <c r="E122" i="3"/>
  <c r="E125" i="3" s="1"/>
  <c r="A118" i="3"/>
  <c r="A119" i="3" s="1"/>
  <c r="A120" i="3" s="1"/>
  <c r="A121" i="3" s="1"/>
  <c r="A122" i="3" s="1"/>
  <c r="A123" i="3" s="1"/>
  <c r="A124" i="3" s="1"/>
  <c r="A125" i="3" s="1"/>
  <c r="R121" i="3"/>
  <c r="R124" i="3" s="1"/>
  <c r="R120" i="3"/>
  <c r="R123" i="3" s="1"/>
  <c r="B117" i="3"/>
  <c r="R112" i="3"/>
  <c r="A108" i="3"/>
  <c r="A109" i="3" s="1"/>
  <c r="A110" i="3" s="1"/>
  <c r="A111" i="3" s="1"/>
  <c r="A112" i="3" s="1"/>
  <c r="A113" i="3" s="1"/>
  <c r="R111" i="3"/>
  <c r="R110" i="3"/>
  <c r="B107" i="3"/>
  <c r="R102" i="3"/>
  <c r="R105" i="3" s="1"/>
  <c r="P98" i="3"/>
  <c r="C98" i="3" s="1"/>
  <c r="I98" i="3"/>
  <c r="I99" i="3" s="1"/>
  <c r="A98" i="3"/>
  <c r="A99" i="3" s="1"/>
  <c r="A100" i="3" s="1"/>
  <c r="A101" i="3" s="1"/>
  <c r="A102" i="3" s="1"/>
  <c r="A103" i="3" s="1"/>
  <c r="A104" i="3" s="1"/>
  <c r="A105" i="3" s="1"/>
  <c r="R101" i="3"/>
  <c r="R104" i="3" s="1"/>
  <c r="R100" i="3"/>
  <c r="C97" i="3"/>
  <c r="B97" i="3"/>
  <c r="E87" i="3"/>
  <c r="E88" i="3" s="1"/>
  <c r="E89" i="3" s="1"/>
  <c r="E90" i="3" s="1"/>
  <c r="D87" i="3"/>
  <c r="D88" i="3" s="1"/>
  <c r="D89" i="3" s="1"/>
  <c r="D90" i="3" s="1"/>
  <c r="E81" i="3"/>
  <c r="E82" i="3" s="1"/>
  <c r="E83" i="3" s="1"/>
  <c r="E84" i="3" s="1"/>
  <c r="D81" i="3"/>
  <c r="D82" i="3" s="1"/>
  <c r="D83" i="3" s="1"/>
  <c r="D84" i="3" s="1"/>
  <c r="E336" i="3"/>
  <c r="E302" i="3"/>
  <c r="E285" i="3"/>
  <c r="E249" i="3"/>
  <c r="D139" i="3"/>
  <c r="D142" i="3" s="1"/>
  <c r="D145" i="3" s="1"/>
  <c r="E131" i="3"/>
  <c r="E134" i="3" s="1"/>
  <c r="G82" i="3"/>
  <c r="D119" i="3"/>
  <c r="D122" i="3" s="1"/>
  <c r="D125" i="3" s="1"/>
  <c r="D121" i="3"/>
  <c r="D124" i="3" s="1"/>
  <c r="D120" i="3"/>
  <c r="D123" i="3" s="1"/>
  <c r="I100" i="3"/>
  <c r="I103" i="3" s="1"/>
  <c r="B103" i="3" s="1"/>
  <c r="B110" i="3"/>
  <c r="I140" i="3"/>
  <c r="I143" i="3" s="1"/>
  <c r="B143" i="3" s="1"/>
  <c r="I120" i="3"/>
  <c r="B120" i="3" s="1"/>
  <c r="D130" i="3"/>
  <c r="D133" i="3" s="1"/>
  <c r="E121" i="3"/>
  <c r="E124" i="3" s="1"/>
  <c r="E120" i="3"/>
  <c r="E123" i="3" s="1"/>
  <c r="I130" i="3"/>
  <c r="I133" i="3" s="1"/>
  <c r="B133" i="3" s="1"/>
  <c r="E130" i="3"/>
  <c r="E133" i="3" s="1"/>
  <c r="I196" i="3"/>
  <c r="B196" i="3" s="1"/>
  <c r="I150" i="3"/>
  <c r="I153" i="3" s="1"/>
  <c r="B153" i="3" s="1"/>
  <c r="P110" i="3"/>
  <c r="B108" i="3"/>
  <c r="P108" i="3"/>
  <c r="P109" i="3" s="1"/>
  <c r="C109" i="3" s="1"/>
  <c r="B111" i="3"/>
  <c r="B109" i="3"/>
  <c r="B112" i="3"/>
  <c r="P120" i="3"/>
  <c r="P123" i="3" s="1"/>
  <c r="C117" i="3"/>
  <c r="P118" i="3"/>
  <c r="P119" i="3" s="1"/>
  <c r="P140" i="3"/>
  <c r="P143" i="3" s="1"/>
  <c r="C137" i="3"/>
  <c r="P138" i="3"/>
  <c r="P139" i="3" s="1"/>
  <c r="P150" i="3"/>
  <c r="C147" i="3"/>
  <c r="P148" i="3"/>
  <c r="P151" i="3" s="1"/>
  <c r="G87" i="3" l="1"/>
  <c r="B87" i="3" s="1"/>
  <c r="G90" i="3"/>
  <c r="B90" i="3" s="1"/>
  <c r="G89" i="3"/>
  <c r="G88" i="3"/>
  <c r="B88" i="3" s="1"/>
  <c r="C75" i="3"/>
  <c r="B291" i="3"/>
  <c r="B292" i="3" s="1"/>
  <c r="B293" i="3" s="1"/>
  <c r="B294" i="3" s="1"/>
  <c r="B295" i="3" s="1"/>
  <c r="C110" i="3"/>
  <c r="C253" i="3"/>
  <c r="C254" i="3" s="1"/>
  <c r="C188" i="3"/>
  <c r="P99" i="3"/>
  <c r="P102" i="3" s="1"/>
  <c r="C102" i="3" s="1"/>
  <c r="C175" i="3"/>
  <c r="I139" i="3"/>
  <c r="I142" i="3" s="1"/>
  <c r="B142" i="3" s="1"/>
  <c r="B129" i="3"/>
  <c r="I151" i="3"/>
  <c r="B151" i="3" s="1"/>
  <c r="C150" i="3"/>
  <c r="B128" i="3"/>
  <c r="B256" i="3"/>
  <c r="I135" i="3"/>
  <c r="B135" i="3" s="1"/>
  <c r="P81" i="3"/>
  <c r="C81" i="3" s="1"/>
  <c r="B150" i="3"/>
  <c r="B130" i="3"/>
  <c r="C143" i="3"/>
  <c r="I131" i="3"/>
  <c r="B131" i="3" s="1"/>
  <c r="B192" i="3"/>
  <c r="B83" i="3"/>
  <c r="B81" i="3"/>
  <c r="C176" i="3"/>
  <c r="R177" i="3"/>
  <c r="B80" i="3"/>
  <c r="P101" i="3"/>
  <c r="C101" i="3" s="1"/>
  <c r="I101" i="3"/>
  <c r="I104" i="3" s="1"/>
  <c r="B104" i="3" s="1"/>
  <c r="C151" i="3"/>
  <c r="B100" i="3"/>
  <c r="B188" i="3"/>
  <c r="I197" i="3"/>
  <c r="B197" i="3" s="1"/>
  <c r="B98" i="3"/>
  <c r="B149" i="3"/>
  <c r="I152" i="3"/>
  <c r="B342" i="3"/>
  <c r="B343" i="3" s="1"/>
  <c r="B344" i="3" s="1"/>
  <c r="B345" i="3" s="1"/>
  <c r="B346" i="3" s="1"/>
  <c r="B341" i="3"/>
  <c r="A257" i="3"/>
  <c r="A258" i="3" s="1"/>
  <c r="A259" i="3" s="1"/>
  <c r="A260" i="3" s="1"/>
  <c r="A261" i="3" s="1"/>
  <c r="A262" i="3" s="1"/>
  <c r="A263" i="3" s="1"/>
  <c r="A264" i="3" s="1"/>
  <c r="A265" i="3" s="1"/>
  <c r="A266" i="3" s="1"/>
  <c r="A256" i="3"/>
  <c r="B148" i="3"/>
  <c r="P149" i="3"/>
  <c r="P152" i="3" s="1"/>
  <c r="C152" i="3" s="1"/>
  <c r="C148" i="3"/>
  <c r="I123" i="3"/>
  <c r="B123" i="3" s="1"/>
  <c r="B307" i="3"/>
  <c r="B308" i="3"/>
  <c r="B309" i="3" s="1"/>
  <c r="B310" i="3" s="1"/>
  <c r="B311" i="3" s="1"/>
  <c r="B312" i="3" s="1"/>
  <c r="I102" i="3"/>
  <c r="I105" i="3" s="1"/>
  <c r="B105" i="3" s="1"/>
  <c r="B99" i="3"/>
  <c r="I141" i="3"/>
  <c r="I144" i="3" s="1"/>
  <c r="B144" i="3" s="1"/>
  <c r="B75" i="3"/>
  <c r="I119" i="3"/>
  <c r="P111" i="3"/>
  <c r="C111" i="3" s="1"/>
  <c r="I121" i="3"/>
  <c r="I124" i="3" s="1"/>
  <c r="B124" i="3" s="1"/>
  <c r="A84" i="3"/>
  <c r="B84" i="3" s="1"/>
  <c r="C140" i="3"/>
  <c r="B140" i="3"/>
  <c r="C118" i="3"/>
  <c r="P121" i="3"/>
  <c r="P124" i="3" s="1"/>
  <c r="C124" i="3" s="1"/>
  <c r="C108" i="3"/>
  <c r="B262" i="3"/>
  <c r="B263" i="3" s="1"/>
  <c r="B264" i="3" s="1"/>
  <c r="B265" i="3" s="1"/>
  <c r="B266" i="3" s="1"/>
  <c r="B261" i="3"/>
  <c r="C119" i="3"/>
  <c r="P122" i="3"/>
  <c r="P127" i="3" s="1"/>
  <c r="C291" i="3"/>
  <c r="C292" i="3" s="1"/>
  <c r="C293" i="3" s="1"/>
  <c r="C294" i="3" s="1"/>
  <c r="C295" i="3" s="1"/>
  <c r="C123" i="3"/>
  <c r="C139" i="3"/>
  <c r="P142" i="3"/>
  <c r="B82" i="3"/>
  <c r="R103" i="3"/>
  <c r="C103" i="3" s="1"/>
  <c r="C100" i="3"/>
  <c r="P141" i="3"/>
  <c r="C120" i="3"/>
  <c r="P112" i="3"/>
  <c r="C112" i="3" s="1"/>
  <c r="C138" i="3"/>
  <c r="B274" i="3"/>
  <c r="B275" i="3" s="1"/>
  <c r="B276" i="3" s="1"/>
  <c r="B277" i="3" s="1"/>
  <c r="B278" i="3" s="1"/>
  <c r="B279" i="3" s="1"/>
  <c r="B280" i="3" s="1"/>
  <c r="B281" i="3" s="1"/>
  <c r="B282" i="3" s="1"/>
  <c r="B283" i="3" s="1"/>
  <c r="B76" i="3"/>
  <c r="A77" i="3"/>
  <c r="P193" i="3"/>
  <c r="C193" i="3" s="1"/>
  <c r="B325" i="3"/>
  <c r="B326" i="3" s="1"/>
  <c r="B327" i="3" s="1"/>
  <c r="B328" i="3" s="1"/>
  <c r="B324" i="3"/>
  <c r="P77" i="3"/>
  <c r="C76" i="3"/>
  <c r="P82" i="3"/>
  <c r="B89" i="3" l="1"/>
  <c r="C255" i="3"/>
  <c r="C256" i="3" s="1"/>
  <c r="B296" i="3"/>
  <c r="B297" i="3" s="1"/>
  <c r="B298" i="3" s="1"/>
  <c r="B299" i="3" s="1"/>
  <c r="B300" i="3" s="1"/>
  <c r="P105" i="3"/>
  <c r="C105" i="3" s="1"/>
  <c r="C99" i="3"/>
  <c r="I145" i="3"/>
  <c r="B145" i="3" s="1"/>
  <c r="B141" i="3"/>
  <c r="I154" i="3"/>
  <c r="B154" i="3" s="1"/>
  <c r="B139" i="3"/>
  <c r="B347" i="3"/>
  <c r="B348" i="3" s="1"/>
  <c r="B349" i="3" s="1"/>
  <c r="B350" i="3" s="1"/>
  <c r="B351" i="3" s="1"/>
  <c r="P104" i="3"/>
  <c r="C104" i="3" s="1"/>
  <c r="B101" i="3"/>
  <c r="I134" i="3"/>
  <c r="B134" i="3" s="1"/>
  <c r="B313" i="3"/>
  <c r="B314" i="3" s="1"/>
  <c r="B315" i="3" s="1"/>
  <c r="B316" i="3" s="1"/>
  <c r="B317" i="3" s="1"/>
  <c r="P153" i="3"/>
  <c r="P154" i="3" s="1"/>
  <c r="C149" i="3"/>
  <c r="C177" i="3"/>
  <c r="R178" i="3"/>
  <c r="B152" i="3"/>
  <c r="I155" i="3"/>
  <c r="B155" i="3" s="1"/>
  <c r="B102" i="3"/>
  <c r="B121" i="3"/>
  <c r="C121" i="3"/>
  <c r="B119" i="3"/>
  <c r="I122" i="3"/>
  <c r="S292" i="3"/>
  <c r="T292" i="3"/>
  <c r="C296" i="3"/>
  <c r="C297" i="3" s="1"/>
  <c r="C142" i="3"/>
  <c r="P145" i="3"/>
  <c r="C145" i="3" s="1"/>
  <c r="B329" i="3"/>
  <c r="B330" i="3"/>
  <c r="B331" i="3" s="1"/>
  <c r="B332" i="3" s="1"/>
  <c r="B333" i="3" s="1"/>
  <c r="B334" i="3" s="1"/>
  <c r="P144" i="3"/>
  <c r="C144" i="3" s="1"/>
  <c r="C141" i="3"/>
  <c r="C122" i="3"/>
  <c r="P125" i="3"/>
  <c r="C125" i="3" s="1"/>
  <c r="P78" i="3"/>
  <c r="P86" i="3" s="1"/>
  <c r="C77" i="3"/>
  <c r="B77" i="3"/>
  <c r="A78" i="3"/>
  <c r="B78" i="3" s="1"/>
  <c r="C127" i="3"/>
  <c r="P130" i="3"/>
  <c r="P128" i="3"/>
  <c r="P88" i="3"/>
  <c r="P83" i="3"/>
  <c r="C83" i="3" s="1"/>
  <c r="C82" i="3"/>
  <c r="C298" i="3" l="1"/>
  <c r="C299" i="3" s="1"/>
  <c r="C300" i="3" s="1"/>
  <c r="S287" i="3"/>
  <c r="T287" i="3"/>
  <c r="C86" i="3"/>
  <c r="P87" i="3"/>
  <c r="C87" i="3" s="1"/>
  <c r="C153" i="3"/>
  <c r="R179" i="3"/>
  <c r="C179" i="3" s="1"/>
  <c r="C178" i="3"/>
  <c r="B122" i="3"/>
  <c r="I125" i="3"/>
  <c r="B125" i="3" s="1"/>
  <c r="C257" i="3"/>
  <c r="P155" i="3"/>
  <c r="C155" i="3" s="1"/>
  <c r="C154" i="3"/>
  <c r="C78" i="3"/>
  <c r="P84" i="3"/>
  <c r="P89" i="3"/>
  <c r="C89" i="3" s="1"/>
  <c r="C88" i="3"/>
  <c r="C128" i="3"/>
  <c r="P131" i="3"/>
  <c r="P129" i="3"/>
  <c r="P133" i="3"/>
  <c r="C133" i="3" s="1"/>
  <c r="C130" i="3"/>
  <c r="S251" i="3" l="1"/>
  <c r="T251" i="3"/>
  <c r="P90" i="3"/>
  <c r="C90" i="3" s="1"/>
  <c r="C84" i="3"/>
  <c r="P132" i="3"/>
  <c r="C129" i="3"/>
  <c r="P134" i="3"/>
  <c r="C134" i="3" s="1"/>
  <c r="C131" i="3"/>
  <c r="C258" i="3"/>
  <c r="T252" i="3" s="1"/>
  <c r="P135" i="3" l="1"/>
  <c r="C135" i="3" s="1"/>
  <c r="C132" i="3"/>
  <c r="C259" i="3"/>
  <c r="T253" i="3" s="1"/>
  <c r="C260" i="3" l="1"/>
  <c r="T254" i="3" s="1"/>
  <c r="C261" i="3" l="1"/>
  <c r="T255" i="3" s="1"/>
  <c r="C262" i="3" l="1"/>
  <c r="S256" i="3" l="1"/>
  <c r="T256" i="3"/>
  <c r="T261" i="3"/>
  <c r="S261" i="3"/>
  <c r="C263" i="3"/>
  <c r="T257" i="3" s="1"/>
  <c r="T262" i="3" l="1"/>
  <c r="C264" i="3"/>
  <c r="T258" i="3" s="1"/>
  <c r="T263" i="3" l="1"/>
  <c r="C265" i="3"/>
  <c r="T259" i="3" s="1"/>
  <c r="T264" i="3" l="1"/>
  <c r="C266" i="3"/>
  <c r="T265" i="3" l="1"/>
  <c r="T260" i="3"/>
  <c r="B57" i="3" l="1"/>
</calcChain>
</file>

<file path=xl/sharedStrings.xml><?xml version="1.0" encoding="utf-8"?>
<sst xmlns="http://schemas.openxmlformats.org/spreadsheetml/2006/main" count="1323" uniqueCount="282">
  <si>
    <t>ja</t>
  </si>
  <si>
    <t>Dette er for hold # (fx 1-8 eller 1)</t>
  </si>
  <si>
    <t>Fag</t>
  </si>
  <si>
    <t>Navn</t>
  </si>
  <si>
    <t>Start Dato</t>
  </si>
  <si>
    <t>Start Tid</t>
  </si>
  <si>
    <t>Stut Tid</t>
  </si>
  <si>
    <t>Slut Dato (optional)</t>
  </si>
  <si>
    <t>Beskrivelse</t>
  </si>
  <si>
    <t>Lokation</t>
  </si>
  <si>
    <t>Underviser</t>
  </si>
  <si>
    <t>Afd.</t>
  </si>
  <si>
    <t>Tom 3</t>
  </si>
  <si>
    <t>Overlaps kontrol (kan ikke flyttes)</t>
  </si>
  <si>
    <t>Brug hold funktion ja/nej (Q1):</t>
  </si>
  <si>
    <t>Fra hold nr (Q2):</t>
  </si>
  <si>
    <t>Til hold nr (Q3):</t>
  </si>
  <si>
    <t>Navn på filen (Q4)</t>
  </si>
  <si>
    <t>Test: ja/nej (Q5)</t>
  </si>
  <si>
    <t>Kal uge</t>
  </si>
  <si>
    <t>Sem uge</t>
  </si>
  <si>
    <t>Uge dag</t>
  </si>
  <si>
    <t>Semester uge start (mandag)</t>
  </si>
  <si>
    <t>År</t>
  </si>
  <si>
    <t>Oversigt</t>
  </si>
  <si>
    <t>Forelæsninger</t>
  </si>
  <si>
    <t>Psykiatri i almen praksis</t>
  </si>
  <si>
    <t>1-12</t>
  </si>
  <si>
    <t>Geriatri</t>
  </si>
  <si>
    <t>Akut medicin</t>
  </si>
  <si>
    <t>1-4</t>
  </si>
  <si>
    <t>3-4</t>
  </si>
  <si>
    <t>5-8</t>
  </si>
  <si>
    <t>9-12</t>
  </si>
  <si>
    <t>Dermatologi</t>
  </si>
  <si>
    <t>7-8</t>
  </si>
  <si>
    <t>5-6</t>
  </si>
  <si>
    <t>11-12</t>
  </si>
  <si>
    <t>9-10</t>
  </si>
  <si>
    <t>1-2</t>
  </si>
  <si>
    <t>Radiologi</t>
  </si>
  <si>
    <t>Kommunikation</t>
  </si>
  <si>
    <t>Professionsspor</t>
  </si>
  <si>
    <t>Farmakologi</t>
  </si>
  <si>
    <t>Retsmedicin</t>
  </si>
  <si>
    <t>Ligsyn og indberetning af dødsfald</t>
  </si>
  <si>
    <t>Dødsattester og dødsmåder</t>
  </si>
  <si>
    <t>Lægens Roller</t>
  </si>
  <si>
    <t>Litteratursøgning til specialeopgaven</t>
  </si>
  <si>
    <t>Klinik</t>
  </si>
  <si>
    <t>8:15-10:00: forordningslære
10:15-11:00: cases/øvelser</t>
  </si>
  <si>
    <t>8.15-09.00: forelæsning brush-up, interaktioner og bivirkninger
9.15-10.00: caseøvelser om misbrug /toksikologi/forgiftninger OG interaktioner/bivirkninger/lægemiddeludløste syptomer
10.15-11.00: pt case gennemgang med udgangspunkt i tidl eksamensopgaver</t>
  </si>
  <si>
    <t>8.15-9.00 forelæsning, brush up på medicingennemgang
9.15-10.00 caseøvelser til emnerne - Medicinering af ammende og gravide OG Medicinering af risikogrupper -ældre børn immuninkompetente
10.15-11.00 Cases gennemgang - find cases på blackboard</t>
  </si>
  <si>
    <t>Lægens Pligter</t>
  </si>
  <si>
    <t>Anæstesi</t>
  </si>
  <si>
    <t>praksis</t>
  </si>
  <si>
    <t>Supervision Kl 14.15-16.00</t>
  </si>
  <si>
    <t>Litteratursøgning</t>
  </si>
  <si>
    <t>Hold 1-4</t>
  </si>
  <si>
    <t>Hold 5-8</t>
  </si>
  <si>
    <t>Se studieportalen</t>
  </si>
  <si>
    <t>Hold 9-12</t>
  </si>
  <si>
    <t>Speciale</t>
  </si>
  <si>
    <t>Faglig dag</t>
  </si>
  <si>
    <t>1-8</t>
  </si>
  <si>
    <t>Evaluering kl 14.15.</t>
  </si>
  <si>
    <t>UVI-symposium</t>
  </si>
  <si>
    <t>Maria Charlotte Steffensen</t>
  </si>
  <si>
    <t>Lise Gormsen / Jane Ege Møller</t>
  </si>
  <si>
    <t>Professionsspor OBLIGATORISK</t>
  </si>
  <si>
    <t>Lægens roller</t>
  </si>
  <si>
    <t>Akut uge - obligatorisk</t>
  </si>
  <si>
    <t>Kommunikation - obligatorisk</t>
  </si>
  <si>
    <t>Professionsspor - obligatorisk</t>
  </si>
  <si>
    <t>Retsmedicin obligatorisk</t>
  </si>
  <si>
    <t>Retsmedicin - obligatorisk</t>
  </si>
  <si>
    <t>Lægens pligter - obligatorisk</t>
  </si>
  <si>
    <t>Ferie / helligdage</t>
  </si>
  <si>
    <t>Karin Meyer</t>
  </si>
  <si>
    <t>Annette Balle Sørensen</t>
  </si>
  <si>
    <t>har modtaget svar?</t>
  </si>
  <si>
    <t>husk at skrive til</t>
  </si>
  <si>
    <t>Mette marie stenderup</t>
  </si>
  <si>
    <t>anne grethe jurik, lise loft, dorthe siggard</t>
  </si>
  <si>
    <t>Kaj sparle og pernille kiss</t>
  </si>
  <si>
    <t>Akut kronisk og Professionsspor 6</t>
  </si>
  <si>
    <t>Lise Loft</t>
  </si>
  <si>
    <t>Evaluering</t>
  </si>
  <si>
    <t>Akut uge</t>
  </si>
  <si>
    <t>Lægens Roller - obligatorisk</t>
  </si>
  <si>
    <t>Almen medicin klinik</t>
  </si>
  <si>
    <t>Geriatrisk udredningsprogram og den akutte geriatriske patient</t>
  </si>
  <si>
    <t xml:space="preserve">Infektion og Ældre
Anæmi hos ældre
</t>
  </si>
  <si>
    <t xml:space="preserve">Sepsis, bevidsthedspåvirkning, brystsmerter, shock </t>
  </si>
  <si>
    <t>Svimmelhed - Fald - Ortogeriatri</t>
  </si>
  <si>
    <t>Præhospital indsats</t>
  </si>
  <si>
    <t>Geriatri - Streaming</t>
  </si>
  <si>
    <t>Polyfarmaci - Hyponatriæmi og andre elektrolytforstyrrelser hos den geriatriske patient</t>
  </si>
  <si>
    <t>Medicinsk Endokrinologi - Streaming</t>
  </si>
  <si>
    <t>Akut medicin - Streaming</t>
  </si>
  <si>
    <t>Malignitet hos ældre</t>
  </si>
  <si>
    <t>Almen medicin - streaming</t>
  </si>
  <si>
    <t>Apopleksi - AK behandling - Hjertesygdomme hos den geriatriske patient</t>
  </si>
  <si>
    <t>Forlænget 1 time pga. juleferie</t>
  </si>
  <si>
    <t>Forlænget 2 timer pga. juleferie</t>
  </si>
  <si>
    <t>Ortopædkirurgi - Streaming</t>
  </si>
  <si>
    <t>almen klinik</t>
  </si>
  <si>
    <t>8.15-12.00  Introduktion
12:15 - 12:45 Udlevering af kamera.</t>
  </si>
  <si>
    <t>Diabetes 1</t>
  </si>
  <si>
    <t>Diabetes 2</t>
  </si>
  <si>
    <t>Hypofyse-binyre-gonader 1</t>
  </si>
  <si>
    <t>Hypofyse-binyre-gonader 2</t>
  </si>
  <si>
    <t>Litteratursøgning til specialeopgaven hold 1-4 - tilmelding via blackboard</t>
  </si>
  <si>
    <t>Litteratursøgning til specialeopgaven hold 5-8 - tilmelding via blackboard</t>
  </si>
  <si>
    <t>Litteratursøgning til specialeopgaven hold 9-12 - tilmelding via blackboard</t>
  </si>
  <si>
    <t>Lars Iversen</t>
  </si>
  <si>
    <t>Rikke Bech</t>
  </si>
  <si>
    <t>Karsten Fogh</t>
  </si>
  <si>
    <t>Mette Deleuran</t>
  </si>
  <si>
    <t>Mette Sommerlund</t>
  </si>
  <si>
    <t>Christian Vestergaard</t>
  </si>
  <si>
    <t>Lene Hedelund</t>
  </si>
  <si>
    <t>Henrik Lorentzen</t>
  </si>
  <si>
    <t>Anne Bregnhøj</t>
  </si>
  <si>
    <t>Mads Rasmussen</t>
  </si>
  <si>
    <t>Hans Kirkegaard</t>
  </si>
  <si>
    <t>Morten Charles og Troels Krarup Hansen</t>
  </si>
  <si>
    <t>Kaj Sparle Christensen og Bente Jespersen</t>
  </si>
  <si>
    <t>Kaj Sparle Christensen</t>
  </si>
  <si>
    <t>Type 2 diabetes. Fra diagnose til komplikationer i et tværsektorielt perspektiv</t>
  </si>
  <si>
    <t>Marianne Ørum</t>
  </si>
  <si>
    <t>Anne Birgitte Pedersen og Else Marie Damsgaard</t>
  </si>
  <si>
    <t>Mikkel Erik Juul-Jensen og Else Marie Damsgaard</t>
  </si>
  <si>
    <t>Anne Birgitte Pedersen og Peter Brynningsen</t>
  </si>
  <si>
    <t>Forelæsninger (alle streames)</t>
  </si>
  <si>
    <t>Triage, TOKS, dyspnø</t>
  </si>
  <si>
    <t>Radiologi - Streaming</t>
  </si>
  <si>
    <t>E20_06sem</t>
  </si>
  <si>
    <t>E 2020</t>
  </si>
  <si>
    <t>Ok med overlap til faglig dag</t>
  </si>
  <si>
    <t>Ok med overlap til almen medicin</t>
  </si>
  <si>
    <t>Færdighedslab. Bygning 1 Z, NBG</t>
  </si>
  <si>
    <t>Auditorium C114-101, Indgang C, C110, Universitetstorv SYD, AUH</t>
  </si>
  <si>
    <t>Samfundsmedicinsk Aud (1262-101) AU</t>
  </si>
  <si>
    <t>Lille Anatomisk Aud (1231-424) AU</t>
  </si>
  <si>
    <t>nej</t>
  </si>
  <si>
    <t>Faglig dag fra kl. 11.00</t>
  </si>
  <si>
    <t>Auditorium G206-142, Indgang G, G206, AUH</t>
  </si>
  <si>
    <t>Torben Laursen + YL</t>
  </si>
  <si>
    <t>Niels Jessen + YL</t>
  </si>
  <si>
    <t>Lars Henning Pedersen + YL</t>
  </si>
  <si>
    <t>Trine Høgsberg</t>
  </si>
  <si>
    <t>,1,2</t>
  </si>
  <si>
    <t>Rykket orto, akut, præ, almen og endo 24/6</t>
  </si>
  <si>
    <t>Zitta Nygaard</t>
  </si>
  <si>
    <t>Loftsalen 1266-316, VAB, AU</t>
  </si>
  <si>
    <t>Morten Bøtker &amp; Martin Faurholdt Gude</t>
  </si>
  <si>
    <t>Medicinsk endokrinologi</t>
  </si>
  <si>
    <t>Ortopædkirurgi</t>
  </si>
  <si>
    <t>Sten Lund, Esben Søndergaard og Søren Tang</t>
  </si>
  <si>
    <t>Marianne Cathrine Rohde &amp; Martin Roest Christensen</t>
  </si>
  <si>
    <t xml:space="preserve">The course is intended as preparation for literature search in connection with the master’s thesis and will focus on PubMed (other relevant databases may also be introduced). During hands-on you can get help with development of search strategies, retrieval of full text articles, and other matters.
Tilmeld dig her: 
https://events.au.dk/litteratursoegningskursus240820
Remember to bring your own laptop.
Preparation: You may benefit from having decided beforehand on a (preliminary) topic for your master’s thesis. 
</t>
  </si>
  <si>
    <t xml:space="preserve">The course is intended as preparation for literature search in connection with the master’s thesis and will focus on PubMed (other relevant databases may also be introduced). During hands-on you can get help with development of search strategies, retrieval of full text articles, and other matters.
Tilmeld dig her: 
https://events.au.dk/litteratursoegningskursus051020
Remember to bring your own laptop.
Preparation: You may benefit from having decided beforehand on a (preliminary) topic for your master’s thesis. 
</t>
  </si>
  <si>
    <t xml:space="preserve">The course is intended as preparation for literature search in connection with the master’s thesis and will focus on PubMed (other relevant databases may also be introduced). During hands-on you can get help with development of search strategies, retrieval of full text articles, and other matters.
Tilmeld dig her: 
https://events.au.dk/litteratursoegningskursus161120
Remember to bring your own laptop.
Preparation: You may benefit from having decided beforehand on a (preliminary) topic for your master’s thesis. 
</t>
  </si>
  <si>
    <t>Per Løgstrup Poulsen</t>
  </si>
  <si>
    <t>Per Løgstrup Poulsen, Jens Otto Lunde og Claus Gravholt</t>
  </si>
  <si>
    <t>Lokaler Tjekket og OK!</t>
  </si>
  <si>
    <t>Andrea Lund og Naja Helt Andersen</t>
  </si>
  <si>
    <t>andrea2290@hotmail.com, najahelta@hotmail.com</t>
  </si>
  <si>
    <t>gitscm@rm.dk</t>
  </si>
  <si>
    <t>Antal studerende</t>
  </si>
  <si>
    <t>Normal lokale normering</t>
  </si>
  <si>
    <t>Corona lokale normering</t>
  </si>
  <si>
    <t>Kender ikke lokalet</t>
  </si>
  <si>
    <t>32 + 62</t>
  </si>
  <si>
    <t>20 + 31</t>
  </si>
  <si>
    <t>Multitraume og CT</t>
  </si>
  <si>
    <t>Afventer endelig afklaring om lokaler ved Midtsim til evt. at køre præhospitalet med allerede fra i r</t>
  </si>
  <si>
    <t>Susanne Bruun og Lise Loft</t>
  </si>
  <si>
    <t>Spurgt 24/6 +5/8</t>
  </si>
  <si>
    <t>Marie Jessen</t>
  </si>
  <si>
    <t>kommenter</t>
  </si>
  <si>
    <t>Orienter alle undervisere omkring de skal være obs over om de kommer over loaklegrænse kapacitet.</t>
  </si>
  <si>
    <t>det har Lise helt styr på!</t>
  </si>
  <si>
    <t>Talt med Pernille Kiss, de afvener almen praksis for at se om de vil tage de studerende. Vil de det, har vi aftalt at Supervisionsundervisningen afholdes med fysisk fremmøde, i det de studerende bliver splittet op i mindre grupper og sendt ud i andre lokaler på dagen.</t>
  </si>
  <si>
    <t>Talt med Marianne 10/8, hun er helt ok med Zoom, ift. ligsynsdelen afsøger de lige om det ikke godt kan lade sig gøre at have de studerende dernede</t>
  </si>
  <si>
    <t>1264-310 +209, AU - I vil til undervisningen blive inddelt i yderligere små hold iht. Covid-19-smittetrykket. Du vil på Blackboard finde nærmere instrukser om lokaler og inddeling i hold</t>
  </si>
  <si>
    <t>1264-310 +209 supervision Mikroskopisal 1 (1231-318) Teori, AU - I vil til undervisningen blive inddelt i yderligere små hold iht. Covid-19-smittetrykket. Du vil på Blackboard finde nærmere instrukser om lokaler og inddeling i hold</t>
  </si>
  <si>
    <t>8.15-10.00 supervision
10.30-12.15 Teori (streames)
12.15 -14.00 Teori (streames)</t>
  </si>
  <si>
    <t>1264-310 +209 supervision Mikroskopisal 1 (1231-318) Teori, AU -I vil til undervisningen blive inddelt i yderligere små hold iht. Covid-19-smittetrykket. Du vil på Blackboard finde nærmere instrukser om lokaler og inddeling i hold</t>
  </si>
  <si>
    <t>1264-310 +209, AU -I vil til undervisningen blive inddelt i yderligere små hold iht. Covid-19-smittetrykket. Du vil på Blackboard finde nærmere instrukser om lokaler og inddeling i hold</t>
  </si>
  <si>
    <t>Loftsalen 1266-316 + it 1266-122 VAB supervision Mikroskopisal 1 (1231-318) Teori, AU - I vil til undervisningen blive inddelt i yderligere små hold iht. Covid-19-smittetrykket. Du vil på Blackboard finde nærmere instrukser om lokaler og inddeling i hold</t>
  </si>
  <si>
    <t>Denne undervisning foregår som streamet undervisning grundet Covid-19-smittetrykket. Du kan finde link til streamen via Blackboard under mappen ’Zoom undervisning, links’. Undervisningen afholdes på live det skemalagte tidspunkt</t>
  </si>
  <si>
    <t>Denne undervisning foregår som streamet undervisning grundet Covid-19-smittetrykket. Du kan finde link til streamen via Blackboard under mappen Zoom undervisning, links. Undervisningen afholdes på live det skemalagte tidspunkt</t>
  </si>
  <si>
    <t>1264-310 +209, AU -  I vil til undervisningen blive inddelt i yderligere små hold iht. Covid-19-smittetrykket. Du vil på Blackboard finde nærmere instrukser om lokaler og inddeling i hold</t>
  </si>
  <si>
    <t xml:space="preserve">1264-310 +209, AU -I vil til undervisningen blive inddelt i yderligere små hold iht. Covid-19-smittetrykket. Du vil på Blackboard finde nærmere instrukser om lokaler og inddeling i hold. </t>
  </si>
  <si>
    <t>OBS- der kan maksimalt være 100 personer i forelæsningslokalet, hvis flere  møder op, vil de sidst ankomne blive afvist og må tilgå forelæsningen via stream  - Auditorium G206-145, Indgang G, G206, AUH</t>
  </si>
  <si>
    <t>OBS- der kan maksimalt være 10 personer i forelæsningslokalet, hvis flere  møder op, vil de sidst ankomne blive afvist og må tilgå forelæsningen via stream   Konference F291-105, indgang F, F206, AUH</t>
  </si>
  <si>
    <t>OBS- der kan maksimalt være 40 personer i forelæsningslokalet, hvis flere  møder op, vil de sidst ankomne blive afvist og må tilgå forelæsningen via streamAuditorium J116-113, Indgang J, Universitetstorv NORD, AUH</t>
  </si>
  <si>
    <t>OBS- der kan maksimalt være 10 personer i forelæsningslokalet, hvis flere  møder op, vil de sidst ankomne blive afvist og må tilgå forelæsningen via stream  - Konference J1116-111 + 112, Indgang J, Universitetstorv NORD, AUH</t>
  </si>
  <si>
    <t>OBS- der kan maksimalt være 10 personer i forelæsningslokalet, hvis flere  møder op, vil de sidst ankomne blive afvist og må tilgå forelæsningen via streamKonference G206-122, Indgang G, G206, AUH</t>
  </si>
  <si>
    <t>Coid klar</t>
  </si>
  <si>
    <t>Skrevet 19/8</t>
  </si>
  <si>
    <t>Streames - se blackboard for yderligere information</t>
  </si>
  <si>
    <t>Har løbende været i dialog med Perille Kiss. Undervisning omlagt og tilpasset</t>
  </si>
  <si>
    <t>Har løbet været i dialog og skrevet 19/8</t>
  </si>
  <si>
    <t>skrevet 19/8</t>
  </si>
  <si>
    <t>F1:</t>
  </si>
  <si>
    <t>F2:</t>
  </si>
  <si>
    <t>F3:</t>
  </si>
  <si>
    <t>F4:</t>
  </si>
  <si>
    <t>F5:</t>
  </si>
  <si>
    <t>F6:</t>
  </si>
  <si>
    <t>F7:</t>
  </si>
  <si>
    <t>F8:</t>
  </si>
  <si>
    <t>F10:</t>
  </si>
  <si>
    <t>F11:</t>
  </si>
  <si>
    <t>F12:</t>
  </si>
  <si>
    <t>F13:</t>
  </si>
  <si>
    <t>F14:</t>
  </si>
  <si>
    <t>F15:</t>
  </si>
  <si>
    <t>F16:</t>
  </si>
  <si>
    <t>F17:</t>
  </si>
  <si>
    <t>F18:</t>
  </si>
  <si>
    <t>F19:</t>
  </si>
  <si>
    <t>F20:</t>
  </si>
  <si>
    <t>F21:</t>
  </si>
  <si>
    <t>F22:</t>
  </si>
  <si>
    <t>F23:</t>
  </si>
  <si>
    <t>F24:</t>
  </si>
  <si>
    <t>F25:</t>
  </si>
  <si>
    <t>F26:</t>
  </si>
  <si>
    <t>,3</t>
  </si>
  <si>
    <t>,4</t>
  </si>
  <si>
    <t>,1,5</t>
  </si>
  <si>
    <t>,2,5</t>
  </si>
  <si>
    <t>Ok med overlap til lægens pligter</t>
  </si>
  <si>
    <t>Ok med overlap tilspeciale</t>
  </si>
  <si>
    <t>Auditorium G206-145, Indgang G, G206, AUH</t>
  </si>
  <si>
    <t>(Fysiologisk) Aud A (1162-013) AU</t>
  </si>
  <si>
    <t>Mikroskopisal 1 + 2 (1231-318+320) OBS max 31 personer i hvert lokale, AU</t>
  </si>
  <si>
    <t>Mikroskopisal 1 (1231-318) Mikroskopisal 2 Kun til kl 12.00) (1231-320) OBS max 31 personer i hvert lokale, AU</t>
  </si>
  <si>
    <t xml:space="preserve">Gitte Bro Schmidt, Sarah </t>
  </si>
  <si>
    <t>OBS- der kan maksimalt være 10 personer i forelæsningslokalet, hvis flere  møder op, vil de sidst ankomne blive afvist og må tilgå forelæsningen via stream - Konference G206-122, indgang G, G206, AUH</t>
  </si>
  <si>
    <t xml:space="preserve">Kommunikation - obligatorisk </t>
  </si>
  <si>
    <t>Degenerative tilstande: Skulder/albue</t>
  </si>
  <si>
    <t>Theis Thillemann</t>
  </si>
  <si>
    <t>Jørgen Baas</t>
  </si>
  <si>
    <t>Degenerative tilstande: Fod/ankel</t>
  </si>
  <si>
    <t>Degenerative tilstande ryg</t>
  </si>
  <si>
    <t>Kristian Høy</t>
  </si>
  <si>
    <t>Stig Jakobsen</t>
  </si>
  <si>
    <t>Maiken Stilling</t>
  </si>
  <si>
    <t>Degenerative tilstande hofte</t>
  </si>
  <si>
    <t>Degenerative tilstande hånd</t>
  </si>
  <si>
    <t>Se blackboard</t>
  </si>
  <si>
    <t>Se program på BB under undervisningsmateriale - ortopædkirurgi</t>
  </si>
  <si>
    <t>Karin Meyer er tovholder</t>
  </si>
  <si>
    <t>Marie Storgaard Rasmussen, Nikolaj Jensen</t>
  </si>
  <si>
    <t>Lise Loft Nagel</t>
  </si>
  <si>
    <t>Lars Peter Nielsen + YL</t>
  </si>
  <si>
    <t>Peter Nørgaard Kristensen peteks@rm.dk,   Jannik Wheler</t>
  </si>
  <si>
    <t>Thyroidea 1</t>
  </si>
  <si>
    <t>Thyroidea 2</t>
  </si>
  <si>
    <t>Eva Ebbehøj</t>
  </si>
  <si>
    <t>Lars Rejnmark</t>
  </si>
  <si>
    <t>Calcium metabolisme 1</t>
  </si>
  <si>
    <t>Calcium metabolisme 2</t>
  </si>
  <si>
    <t>Osteoporose 1</t>
  </si>
  <si>
    <t>Osteoporose 2</t>
  </si>
  <si>
    <t>Bente Langdahl</t>
  </si>
  <si>
    <t>F27:</t>
  </si>
  <si>
    <t>F28:</t>
  </si>
  <si>
    <t>F29:</t>
  </si>
  <si>
    <t>F30:</t>
  </si>
  <si>
    <t>OBS- der kan maksimalt være 10 personer i forelæsningslokalet, hvis flere  møder op, vil de sidst ankomne blive afvist og må tilgå forelæsningen via stream - Konference G304-127, Indgang G, G303, AUH</t>
  </si>
  <si>
    <t>Se dagsprogram på BB under undervisningsmateriale - ortopædkirurgi</t>
  </si>
  <si>
    <t>Se BB</t>
  </si>
  <si>
    <t>Streames - se blackboard for yderligere information (zoom)</t>
  </si>
  <si>
    <t>AFVENTER ONLINE LØSNING     Auditorie C114-101, Indgang C, C110, Universitetstorv SYD AUH</t>
  </si>
  <si>
    <t>Infektioner hos ældre</t>
  </si>
  <si>
    <t>Catherine Foss og Jan Gertsen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</si>
</sst>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hh:mm:ss;@"/>
    <numFmt numFmtId="166" formatCode="dd\.mm\.yyyy;@"/>
    <numFmt numFmtId="167" formatCode="m/d/yyyy"/>
  </numFmts>
  <fonts count="25">
    <font>
      <sz val="11"/>
      <color indexed="8"/>
      <name val="Helvetica Neue"/>
    </font>
    <font>
      <sz val="10"/>
      <color indexed="9"/>
      <name val="Helvetica Neue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1"/>
      <color rgb="FF000000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b/>
      <sz val="12"/>
      <name val="Arial Bold"/>
    </font>
    <font>
      <b/>
      <sz val="11"/>
      <name val="Helvetica Neue"/>
    </font>
    <font>
      <b/>
      <sz val="11"/>
      <color indexed="8"/>
      <name val="Helvetica Neue"/>
    </font>
    <font>
      <sz val="16"/>
      <color indexed="8"/>
      <name val="Helvetica Neue"/>
      <family val="2"/>
    </font>
    <font>
      <b/>
      <sz val="16"/>
      <color indexed="8"/>
      <name val="Helvetica Neue"/>
    </font>
    <font>
      <b/>
      <sz val="36"/>
      <color indexed="8"/>
      <name val="Helvetica Neue"/>
    </font>
    <font>
      <sz val="11"/>
      <name val="Helvetica Neue"/>
    </font>
    <font>
      <sz val="18"/>
      <color indexed="8"/>
      <name val="Helvetica Neue"/>
    </font>
    <font>
      <sz val="11"/>
      <color rgb="FF000000"/>
      <name val="Tahoma"/>
      <family val="2"/>
    </font>
    <font>
      <sz val="11"/>
      <color indexed="8"/>
      <name val="Helvetica"/>
      <family val="2"/>
    </font>
    <font>
      <sz val="11"/>
      <color indexed="8"/>
      <name val="Helvetica Neue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sz val="10"/>
      <color indexed="8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4">
    <xf numFmtId="0" fontId="0" fillId="0" borderId="0" applyNumberFormat="0" applyFill="0" applyBorder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132">
    <xf numFmtId="0" fontId="0" fillId="0" borderId="0" xfId="0" applyAlignment="1"/>
    <xf numFmtId="166" fontId="0" fillId="0" borderId="0" xfId="0" applyNumberFormat="1" applyAlignment="1"/>
    <xf numFmtId="0" fontId="4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/>
    <xf numFmtId="49" fontId="0" fillId="0" borderId="0" xfId="0" applyNumberFormat="1" applyAlignment="1"/>
    <xf numFmtId="0" fontId="0" fillId="2" borderId="0" xfId="0" applyFill="1" applyAlignment="1">
      <alignment horizontal="right"/>
    </xf>
    <xf numFmtId="0" fontId="0" fillId="0" borderId="0" xfId="0" applyFill="1" applyAlignment="1"/>
    <xf numFmtId="166" fontId="0" fillId="0" borderId="0" xfId="0" applyNumberFormat="1" applyFill="1" applyAlignment="1"/>
    <xf numFmtId="14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164" fontId="0" fillId="0" borderId="0" xfId="0" applyNumberFormat="1" applyAlignment="1"/>
    <xf numFmtId="164" fontId="2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/>
    <xf numFmtId="14" fontId="2" fillId="0" borderId="0" xfId="0" applyNumberFormat="1" applyFont="1" applyFill="1" applyBorder="1" applyAlignment="1"/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/>
    <xf numFmtId="49" fontId="10" fillId="3" borderId="4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right"/>
    </xf>
    <xf numFmtId="0" fontId="0" fillId="2" borderId="0" xfId="0" applyFill="1" applyAlignment="1"/>
    <xf numFmtId="166" fontId="11" fillId="0" borderId="0" xfId="0" applyNumberFormat="1" applyFont="1" applyFill="1" applyBorder="1" applyAlignment="1"/>
    <xf numFmtId="166" fontId="12" fillId="2" borderId="0" xfId="0" applyNumberFormat="1" applyFont="1" applyFill="1" applyAlignment="1"/>
    <xf numFmtId="14" fontId="0" fillId="2" borderId="0" xfId="0" applyNumberFormat="1" applyFill="1" applyAlignment="1"/>
    <xf numFmtId="14" fontId="0" fillId="2" borderId="0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166" fontId="7" fillId="0" borderId="0" xfId="3" applyNumberFormat="1" applyFill="1" applyBorder="1" applyAlignment="1"/>
    <xf numFmtId="166" fontId="7" fillId="0" borderId="0" xfId="3" applyNumberFormat="1" applyAlignment="1"/>
    <xf numFmtId="167" fontId="0" fillId="0" borderId="0" xfId="0" applyNumberFormat="1" applyAlignment="1"/>
    <xf numFmtId="166" fontId="12" fillId="4" borderId="0" xfId="0" applyNumberFormat="1" applyFont="1" applyFill="1" applyAlignment="1"/>
    <xf numFmtId="166" fontId="13" fillId="4" borderId="0" xfId="0" applyNumberFormat="1" applyFont="1" applyFill="1" applyAlignment="1"/>
    <xf numFmtId="0" fontId="0" fillId="5" borderId="0" xfId="0" applyFill="1" applyAlignment="1"/>
    <xf numFmtId="49" fontId="0" fillId="0" borderId="0" xfId="0" applyNumberFormat="1" applyFill="1" applyAlignment="1"/>
    <xf numFmtId="0" fontId="0" fillId="0" borderId="0" xfId="0" applyAlignment="1">
      <alignment vertical="center"/>
    </xf>
    <xf numFmtId="166" fontId="0" fillId="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/>
    <xf numFmtId="166" fontId="14" fillId="0" borderId="0" xfId="0" applyNumberFormat="1" applyFont="1" applyAlignment="1"/>
    <xf numFmtId="166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167" fontId="0" fillId="0" borderId="0" xfId="0" applyNumberFormat="1" applyFill="1" applyAlignment="1"/>
    <xf numFmtId="0" fontId="0" fillId="7" borderId="0" xfId="0" applyFill="1" applyAlignment="1"/>
    <xf numFmtId="167" fontId="2" fillId="0" borderId="0" xfId="0" applyNumberFormat="1" applyFont="1" applyFill="1" applyBorder="1" applyAlignment="1"/>
    <xf numFmtId="166" fontId="13" fillId="2" borderId="0" xfId="0" applyNumberFormat="1" applyFont="1" applyFill="1" applyAlignment="1"/>
    <xf numFmtId="166" fontId="7" fillId="0" borderId="0" xfId="3" applyNumberFormat="1" applyFill="1" applyBorder="1">
      <alignment vertical="top"/>
    </xf>
    <xf numFmtId="166" fontId="7" fillId="0" borderId="0" xfId="3" applyNumberFormat="1">
      <alignment vertical="top"/>
    </xf>
    <xf numFmtId="0" fontId="0" fillId="0" borderId="0" xfId="0" applyFill="1" applyAlignment="1">
      <alignment vertical="center"/>
    </xf>
    <xf numFmtId="166" fontId="12" fillId="0" borderId="0" xfId="0" applyNumberFormat="1" applyFont="1" applyFill="1" applyAlignment="1"/>
    <xf numFmtId="49" fontId="10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0" fillId="0" borderId="0" xfId="0" applyFill="1" applyAlignment="1">
      <alignment wrapText="1"/>
    </xf>
    <xf numFmtId="0" fontId="15" fillId="0" borderId="0" xfId="0" applyFont="1" applyAlignment="1"/>
    <xf numFmtId="0" fontId="17" fillId="0" borderId="0" xfId="0" applyFont="1" applyAlignment="1"/>
    <xf numFmtId="0" fontId="17" fillId="0" borderId="0" xfId="0" applyFont="1" applyFill="1" applyAlignment="1"/>
    <xf numFmtId="0" fontId="18" fillId="7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Alignment="1"/>
    <xf numFmtId="14" fontId="0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/>
    <xf numFmtId="167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1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0" fontId="18" fillId="2" borderId="0" xfId="0" applyNumberFormat="1" applyFont="1" applyFill="1" applyBorder="1" applyAlignment="1">
      <alignment horizontal="left" vertical="center"/>
    </xf>
    <xf numFmtId="0" fontId="18" fillId="8" borderId="0" xfId="0" applyNumberFormat="1" applyFont="1" applyFill="1" applyBorder="1" applyAlignment="1">
      <alignment horizontal="left" vertical="center"/>
    </xf>
    <xf numFmtId="0" fontId="18" fillId="6" borderId="0" xfId="0" applyNumberFormat="1" applyFont="1" applyFill="1" applyBorder="1" applyAlignment="1">
      <alignment horizontal="left" vertical="center"/>
    </xf>
    <xf numFmtId="0" fontId="18" fillId="9" borderId="0" xfId="0" applyNumberFormat="1" applyFont="1" applyFill="1" applyBorder="1" applyAlignment="1">
      <alignment horizontal="left" vertical="center"/>
    </xf>
    <xf numFmtId="0" fontId="15" fillId="10" borderId="0" xfId="0" applyFont="1" applyFill="1" applyAlignment="1"/>
    <xf numFmtId="49" fontId="0" fillId="11" borderId="0" xfId="0" applyNumberFormat="1" applyFill="1" applyBorder="1" applyAlignment="1"/>
    <xf numFmtId="49" fontId="0" fillId="6" borderId="0" xfId="0" applyNumberFormat="1" applyFill="1" applyAlignment="1"/>
    <xf numFmtId="49" fontId="0" fillId="12" borderId="0" xfId="0" applyNumberFormat="1" applyFill="1" applyAlignment="1"/>
    <xf numFmtId="49" fontId="0" fillId="0" borderId="0" xfId="0" applyNumberFormat="1" applyFill="1" applyAlignment="1">
      <alignment vertical="center"/>
    </xf>
    <xf numFmtId="0" fontId="0" fillId="5" borderId="0" xfId="0" applyFont="1" applyFill="1" applyBorder="1" applyAlignment="1"/>
    <xf numFmtId="49" fontId="15" fillId="6" borderId="0" xfId="0" applyNumberFormat="1" applyFont="1" applyFill="1" applyBorder="1" applyAlignment="1"/>
    <xf numFmtId="49" fontId="0" fillId="6" borderId="0" xfId="0" applyNumberFormat="1" applyFont="1" applyFill="1" applyBorder="1" applyAlignment="1"/>
    <xf numFmtId="164" fontId="20" fillId="0" borderId="0" xfId="0" applyNumberFormat="1" applyFont="1" applyFill="1" applyBorder="1" applyAlignment="1">
      <alignment vertical="center"/>
    </xf>
    <xf numFmtId="49" fontId="0" fillId="6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11" borderId="0" xfId="0" applyNumberFormat="1" applyFont="1" applyFill="1" applyBorder="1" applyAlignment="1"/>
    <xf numFmtId="0" fontId="0" fillId="6" borderId="0" xfId="0" applyFill="1" applyAlignment="1"/>
    <xf numFmtId="0" fontId="0" fillId="4" borderId="0" xfId="0" applyFont="1" applyFill="1" applyBorder="1" applyAlignment="1"/>
    <xf numFmtId="0" fontId="0" fillId="4" borderId="0" xfId="0" applyFill="1" applyBorder="1" applyAlignment="1"/>
    <xf numFmtId="0" fontId="0" fillId="4" borderId="0" xfId="0" applyFill="1" applyAlignment="1"/>
    <xf numFmtId="0" fontId="21" fillId="0" borderId="0" xfId="0" applyFont="1" applyAlignment="1"/>
    <xf numFmtId="0" fontId="22" fillId="0" borderId="0" xfId="0" applyFont="1" applyAlignment="1">
      <alignment horizontal="left" vertical="center" indent="3" readingOrder="1"/>
    </xf>
    <xf numFmtId="0" fontId="23" fillId="0" borderId="0" xfId="0" applyFont="1" applyAlignment="1">
      <alignment vertical="center" readingOrder="1"/>
    </xf>
    <xf numFmtId="0" fontId="0" fillId="0" borderId="0" xfId="0" applyFont="1" applyFill="1" applyBorder="1" applyAlignment="1">
      <alignment wrapText="1"/>
    </xf>
    <xf numFmtId="0" fontId="15" fillId="4" borderId="0" xfId="0" applyFont="1" applyFill="1" applyAlignment="1"/>
    <xf numFmtId="49" fontId="16" fillId="6" borderId="0" xfId="0" applyNumberFormat="1" applyFont="1" applyFill="1" applyBorder="1" applyAlignment="1"/>
    <xf numFmtId="0" fontId="7" fillId="0" borderId="0" xfId="3" applyFill="1" applyAlignment="1"/>
    <xf numFmtId="49" fontId="10" fillId="2" borderId="4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/>
    <xf numFmtId="49" fontId="10" fillId="2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/>
    <xf numFmtId="0" fontId="0" fillId="5" borderId="0" xfId="0" applyFill="1" applyBorder="1" applyAlignment="1"/>
    <xf numFmtId="0" fontId="0" fillId="4" borderId="0" xfId="0" applyFont="1" applyFill="1" applyAlignment="1"/>
    <xf numFmtId="49" fontId="0" fillId="4" borderId="0" xfId="0" applyNumberFormat="1" applyFill="1" applyBorder="1" applyAlignment="1"/>
    <xf numFmtId="49" fontId="0" fillId="5" borderId="0" xfId="0" applyNumberFormat="1" applyFill="1" applyBorder="1" applyAlignment="1"/>
    <xf numFmtId="0" fontId="15" fillId="0" borderId="5" xfId="0" applyFont="1" applyFill="1" applyBorder="1" applyAlignment="1">
      <alignment vertical="center"/>
    </xf>
    <xf numFmtId="49" fontId="0" fillId="6" borderId="0" xfId="0" applyNumberFormat="1" applyFill="1" applyBorder="1" applyAlignment="1"/>
    <xf numFmtId="49" fontId="0" fillId="2" borderId="0" xfId="0" applyNumberFormat="1" applyFill="1" applyBorder="1" applyAlignment="1"/>
    <xf numFmtId="49" fontId="24" fillId="6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 readingOrder="1"/>
    </xf>
    <xf numFmtId="49" fontId="19" fillId="0" borderId="0" xfId="0" applyNumberFormat="1" applyFont="1" applyFill="1" applyAlignment="1"/>
    <xf numFmtId="49" fontId="0" fillId="0" borderId="0" xfId="0" applyNumberFormat="1" applyFont="1" applyFill="1" applyAlignment="1"/>
    <xf numFmtId="14" fontId="0" fillId="0" borderId="0" xfId="0" applyNumberFormat="1" applyFont="1" applyFill="1" applyBorder="1" applyAlignment="1">
      <alignment horizontal="right"/>
    </xf>
  </cellXfs>
  <cellStyles count="4">
    <cellStyle name="Besøgt link" xfId="2" builtinId="9" hidden="1"/>
    <cellStyle name="Link" xfId="1" builtinId="8" hidden="1"/>
    <cellStyle name="Link" xfId="3" builtinId="8"/>
    <cellStyle name="Normal" xfId="0" builtinId="0"/>
  </cellStyles>
  <dxfs count="9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>
          <fgColor indexed="64"/>
          <bgColor rgb="FFFF0000"/>
        </patternFill>
      </fill>
    </dxf>
    <dxf>
      <numFmt numFmtId="30" formatCode="@"/>
      <alignment horizontal="general" vertical="bottom" textRotation="0" wrapText="0" indent="0" justifyLastLine="0" shrinkToFit="0" readingOrder="0"/>
    </dxf>
    <dxf>
      <numFmt numFmtId="167" formatCode="m/d/yyyy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7" formatCode="m/d/yyyy"/>
      <alignment horizontal="general" vertical="bottom" textRotation="0" wrapText="0" indent="0" justifyLastLine="0" shrinkToFit="0" readingOrder="0"/>
    </dxf>
    <dxf>
      <numFmt numFmtId="166" formatCode="dd\.mm\.yyyy;@"/>
      <alignment horizontal="general" vertical="bottom" textRotation="0" wrapText="0" indent="0" justifyLastLine="0" shrinkToFit="0" readingOrder="0"/>
    </dxf>
    <dxf>
      <border outline="0">
        <bottom style="thick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19191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10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9</xdr:row>
          <xdr:rowOff>0</xdr:rowOff>
        </xdr:from>
        <xdr:to>
          <xdr:col>19</xdr:col>
          <xdr:colOff>514350</xdr:colOff>
          <xdr:row>12</xdr:row>
          <xdr:rowOff>85725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Opret iCal fil</a:t>
              </a:r>
            </a:p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og upload til hjemmeside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13</xdr:row>
          <xdr:rowOff>76200</xdr:rowOff>
        </xdr:from>
        <xdr:to>
          <xdr:col>19</xdr:col>
          <xdr:colOff>514350</xdr:colOff>
          <xdr:row>16</xdr:row>
          <xdr:rowOff>161925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Kontroller Data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R484" totalsRowShown="0" headerRowBorderDxfId="8">
  <autoFilter ref="A1:R484"/>
  <tableColumns count="18">
    <tableColumn id="1" name="Fag"/>
    <tableColumn id="2" name="Navn" dataDxfId="7"/>
    <tableColumn id="3" name="Start Dato" dataDxfId="6"/>
    <tableColumn id="4" name="Start Tid" dataDxfId="5"/>
    <tableColumn id="5" name="Stut Tid" dataDxfId="4"/>
    <tableColumn id="6" name="Slut Dato (optional)" dataDxfId="3"/>
    <tableColumn id="7" name="Beskrivelse"/>
    <tableColumn id="8" name="Lokation" dataDxfId="2"/>
    <tableColumn id="9" name="Dette er for hold # (fx 1-8 eller 1)"/>
    <tableColumn id="10" name="Underviser"/>
    <tableColumn id="11" name="Afd."/>
    <tableColumn id="12" name="har modtaget svar?" dataDxfId="1"/>
    <tableColumn id="18" name="husk at skrive til"/>
    <tableColumn id="17" name="Tom 3" dataDxfId="0"/>
    <tableColumn id="16" name="Overlaps kontrol (kan ikke flyttes)"/>
    <tableColumn id="13" name="Kal uge"/>
    <tableColumn id="14" name="Sem uge"/>
    <tableColumn id="15" name="Uge d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gitscm@rm.dk" TargetMode="External"/><Relationship Id="rId1" Type="http://schemas.openxmlformats.org/officeDocument/2006/relationships/hyperlink" Target="mailto:gitscm@rm.dk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pageSetUpPr fitToPage="1"/>
  </sheetPr>
  <dimension ref="A1:Z484"/>
  <sheetViews>
    <sheetView tabSelected="1" topLeftCell="I1" zoomScale="80" zoomScaleNormal="80" zoomScalePageLayoutView="70" workbookViewId="0">
      <pane ySplit="1" topLeftCell="A2" activePane="bottomLeft" state="frozen"/>
      <selection pane="bottomLeft" activeCell="A63" sqref="A63:J65"/>
    </sheetView>
  </sheetViews>
  <sheetFormatPr defaultColWidth="8.625" defaultRowHeight="14.25" outlineLevelCol="1"/>
  <cols>
    <col min="1" max="1" width="30.625" customWidth="1"/>
    <col min="2" max="2" width="31.5" style="1" customWidth="1"/>
    <col min="3" max="3" width="12.625" style="49" customWidth="1"/>
    <col min="4" max="4" width="10.375" style="29" customWidth="1"/>
    <col min="5" max="5" width="10.625" style="29" customWidth="1"/>
    <col min="6" max="6" width="4.25" style="49" customWidth="1"/>
    <col min="7" max="7" width="37.25" customWidth="1"/>
    <col min="8" max="8" width="66.875" style="15" bestFit="1" customWidth="1"/>
    <col min="9" max="9" width="9.125" customWidth="1"/>
    <col min="10" max="10" width="14.75" customWidth="1"/>
    <col min="11" max="11" width="8.375" customWidth="1" outlineLevel="1"/>
    <col min="12" max="12" width="5.875" style="52" customWidth="1" outlineLevel="1"/>
    <col min="13" max="13" width="5.875" customWidth="1" outlineLevel="1"/>
    <col min="14" max="14" width="5.875" style="17" customWidth="1" outlineLevel="1"/>
    <col min="15" max="15" width="10.75" customWidth="1" outlineLevel="1"/>
    <col min="16" max="17" width="6" customWidth="1" outlineLevel="1"/>
    <col min="18" max="18" width="6.125" customWidth="1" outlineLevel="1"/>
    <col min="19" max="19" width="26.5" customWidth="1" outlineLevel="1"/>
    <col min="20" max="20" width="12.125" customWidth="1" outlineLevel="1"/>
    <col min="21" max="21" width="8.625" customWidth="1" outlineLevel="1"/>
    <col min="22" max="22" width="5.875" customWidth="1"/>
    <col min="23" max="23" width="12.375" bestFit="1" customWidth="1"/>
    <col min="24" max="24" width="12.5" bestFit="1" customWidth="1"/>
    <col min="25" max="25" width="44" customWidth="1"/>
  </cols>
  <sheetData>
    <row r="1" spans="1:26" ht="60" customHeight="1" thickBot="1">
      <c r="A1" s="23" t="s">
        <v>2</v>
      </c>
      <c r="B1" s="23" t="s">
        <v>3</v>
      </c>
      <c r="C1" s="24" t="s">
        <v>4</v>
      </c>
      <c r="D1" s="25" t="s">
        <v>5</v>
      </c>
      <c r="E1" s="25" t="s">
        <v>6</v>
      </c>
      <c r="F1" s="24" t="s">
        <v>7</v>
      </c>
      <c r="G1" s="23" t="s">
        <v>8</v>
      </c>
      <c r="H1" s="23" t="s">
        <v>9</v>
      </c>
      <c r="I1" s="26" t="s">
        <v>1</v>
      </c>
      <c r="J1" s="27" t="s">
        <v>10</v>
      </c>
      <c r="K1" s="39" t="s">
        <v>11</v>
      </c>
      <c r="L1" s="71" t="s">
        <v>80</v>
      </c>
      <c r="M1" s="39" t="s">
        <v>81</v>
      </c>
      <c r="N1" s="39" t="s">
        <v>12</v>
      </c>
      <c r="O1" s="39" t="s">
        <v>13</v>
      </c>
      <c r="P1" s="39" t="s">
        <v>19</v>
      </c>
      <c r="Q1" s="39" t="s">
        <v>20</v>
      </c>
      <c r="R1" s="39" t="s">
        <v>21</v>
      </c>
      <c r="S1" t="s">
        <v>14</v>
      </c>
      <c r="T1" s="16" t="s">
        <v>0</v>
      </c>
      <c r="V1" s="116" t="s">
        <v>170</v>
      </c>
      <c r="W1" s="116" t="s">
        <v>171</v>
      </c>
      <c r="X1" s="116" t="s">
        <v>172</v>
      </c>
      <c r="Y1" s="118" t="s">
        <v>181</v>
      </c>
      <c r="Z1" s="118" t="s">
        <v>201</v>
      </c>
    </row>
    <row r="2" spans="1:26" ht="15" customHeight="1" thickTop="1">
      <c r="C2" s="33"/>
      <c r="F2"/>
      <c r="I2" s="6"/>
      <c r="J2" s="17"/>
      <c r="K2" s="17"/>
      <c r="L2" s="17"/>
      <c r="M2" s="17"/>
      <c r="P2" s="17"/>
      <c r="Q2" s="17"/>
      <c r="S2" s="5" t="s">
        <v>15</v>
      </c>
      <c r="T2" s="20">
        <v>1</v>
      </c>
      <c r="V2" s="17"/>
      <c r="W2" s="17"/>
      <c r="X2" s="17"/>
    </row>
    <row r="3" spans="1:26" ht="45" customHeight="1">
      <c r="B3" s="59" t="s">
        <v>85</v>
      </c>
      <c r="C3" s="33"/>
      <c r="F3"/>
      <c r="H3" s="59" t="s">
        <v>138</v>
      </c>
      <c r="L3" s="17"/>
      <c r="S3" s="5" t="s">
        <v>16</v>
      </c>
      <c r="T3" s="20">
        <v>12</v>
      </c>
    </row>
    <row r="4" spans="1:26" ht="14.25" customHeight="1">
      <c r="C4" s="33"/>
      <c r="F4"/>
      <c r="L4" s="17"/>
      <c r="S4" s="6" t="s">
        <v>17</v>
      </c>
      <c r="T4" s="21" t="s">
        <v>137</v>
      </c>
    </row>
    <row r="5" spans="1:26">
      <c r="C5" s="38"/>
      <c r="D5" s="58"/>
      <c r="E5" s="58"/>
      <c r="F5"/>
      <c r="L5" s="17"/>
      <c r="S5" s="6" t="s">
        <v>18</v>
      </c>
      <c r="T5" s="21" t="s">
        <v>145</v>
      </c>
    </row>
    <row r="6" spans="1:26" ht="15" customHeight="1">
      <c r="B6" s="42" t="s">
        <v>24</v>
      </c>
      <c r="C6" s="38"/>
      <c r="D6" s="58"/>
      <c r="E6" s="58"/>
      <c r="F6"/>
      <c r="L6" s="17"/>
      <c r="S6" s="6" t="s">
        <v>22</v>
      </c>
      <c r="T6" s="40">
        <v>44067</v>
      </c>
    </row>
    <row r="7" spans="1:26">
      <c r="B7" s="47" t="s">
        <v>25</v>
      </c>
      <c r="C7" s="38"/>
      <c r="D7" s="58"/>
      <c r="E7" s="58"/>
      <c r="F7"/>
      <c r="L7" s="17"/>
      <c r="S7" s="6" t="s">
        <v>23</v>
      </c>
      <c r="T7" s="41">
        <v>2020</v>
      </c>
    </row>
    <row r="8" spans="1:26" ht="15">
      <c r="A8" s="2"/>
      <c r="B8" s="47" t="s">
        <v>88</v>
      </c>
      <c r="C8" s="34"/>
      <c r="D8" s="30"/>
      <c r="E8" s="30"/>
      <c r="F8" s="11"/>
      <c r="G8" s="10"/>
      <c r="H8" s="13"/>
      <c r="I8" s="6"/>
      <c r="J8" s="17"/>
      <c r="K8" s="17"/>
      <c r="L8" s="17"/>
      <c r="M8" s="17"/>
      <c r="P8" s="17"/>
      <c r="Q8" s="17"/>
      <c r="V8" s="17"/>
      <c r="W8" s="17"/>
      <c r="X8" s="17"/>
    </row>
    <row r="9" spans="1:26" ht="15">
      <c r="A9" s="2"/>
      <c r="B9" s="47" t="s">
        <v>34</v>
      </c>
      <c r="C9" s="34"/>
      <c r="D9" s="30"/>
      <c r="E9" s="30"/>
      <c r="F9" s="11"/>
      <c r="G9" s="10"/>
      <c r="H9" s="13"/>
      <c r="I9" s="6"/>
      <c r="J9" s="17"/>
      <c r="K9" s="17"/>
      <c r="L9" s="17"/>
      <c r="M9" s="17"/>
      <c r="P9" s="17"/>
      <c r="Q9" s="17"/>
      <c r="V9" s="17"/>
      <c r="W9" s="17"/>
      <c r="X9" s="17"/>
    </row>
    <row r="10" spans="1:26" ht="15">
      <c r="A10" s="2"/>
      <c r="B10" s="47" t="s">
        <v>40</v>
      </c>
      <c r="C10" s="35"/>
      <c r="D10" s="30"/>
      <c r="E10" s="30"/>
      <c r="F10" s="4"/>
      <c r="G10" s="11"/>
      <c r="H10" s="28"/>
      <c r="I10" s="13"/>
      <c r="J10" s="22"/>
      <c r="K10" s="22"/>
      <c r="L10" s="22"/>
      <c r="M10" s="22"/>
      <c r="N10" s="22"/>
      <c r="P10" s="22"/>
      <c r="Q10" s="22"/>
      <c r="V10" s="22"/>
      <c r="W10" s="22"/>
      <c r="X10" s="22"/>
    </row>
    <row r="11" spans="1:26" ht="15">
      <c r="A11" s="2"/>
      <c r="B11" s="48" t="s">
        <v>41</v>
      </c>
      <c r="C11" s="35"/>
      <c r="D11" s="30"/>
      <c r="E11" s="30"/>
      <c r="F11" s="4"/>
      <c r="G11" s="11"/>
      <c r="H11" s="28"/>
      <c r="I11" s="13"/>
      <c r="J11" s="22"/>
      <c r="K11" s="22"/>
      <c r="L11" s="22"/>
      <c r="M11" s="22"/>
      <c r="N11" s="22"/>
      <c r="P11" s="22"/>
      <c r="Q11" s="22"/>
      <c r="V11" s="22"/>
      <c r="W11" s="22"/>
      <c r="X11" s="22"/>
    </row>
    <row r="12" spans="1:26" ht="15">
      <c r="A12" s="2"/>
      <c r="B12" s="47" t="s">
        <v>43</v>
      </c>
      <c r="C12" s="36"/>
      <c r="D12" s="31"/>
      <c r="E12" s="32"/>
      <c r="F12" s="4"/>
      <c r="G12" s="8"/>
      <c r="H12" s="9"/>
      <c r="I12" s="13"/>
      <c r="L12" s="17"/>
    </row>
    <row r="13" spans="1:26" ht="15">
      <c r="A13" s="2"/>
      <c r="B13" s="47" t="s">
        <v>44</v>
      </c>
      <c r="C13" s="36"/>
      <c r="D13" s="31"/>
      <c r="E13" s="32"/>
      <c r="F13" s="4"/>
      <c r="G13" s="8"/>
      <c r="H13" s="11"/>
      <c r="I13" s="13"/>
      <c r="L13" s="17"/>
    </row>
    <row r="14" spans="1:26">
      <c r="B14" s="67" t="s">
        <v>47</v>
      </c>
      <c r="C14" s="38"/>
      <c r="D14" s="58"/>
      <c r="E14" s="17"/>
      <c r="F14"/>
      <c r="I14" s="5"/>
      <c r="L14" s="17"/>
    </row>
    <row r="15" spans="1:26" ht="15">
      <c r="A15" s="2"/>
      <c r="B15" s="47" t="s">
        <v>53</v>
      </c>
      <c r="C15" s="37"/>
      <c r="D15" s="32"/>
      <c r="E15" s="32"/>
      <c r="F15" s="8"/>
      <c r="G15" s="9"/>
      <c r="H15" s="13"/>
      <c r="I15" s="5"/>
      <c r="L15" s="17"/>
    </row>
    <row r="16" spans="1:26" ht="15">
      <c r="A16" s="2"/>
      <c r="B16" s="48" t="s">
        <v>48</v>
      </c>
      <c r="C16" s="35"/>
      <c r="D16" s="30"/>
      <c r="E16" s="30"/>
      <c r="F16" s="4"/>
      <c r="G16" s="73"/>
      <c r="H16" s="28"/>
      <c r="I16" s="13"/>
      <c r="L16" s="17"/>
    </row>
    <row r="17" spans="1:26" ht="15">
      <c r="A17" s="2"/>
      <c r="B17" s="67" t="s">
        <v>90</v>
      </c>
      <c r="C17" s="35"/>
      <c r="D17" s="30"/>
      <c r="E17" s="30"/>
      <c r="F17" s="4"/>
      <c r="G17" s="11"/>
      <c r="H17" s="28"/>
      <c r="I17" s="13"/>
      <c r="L17" s="17"/>
    </row>
    <row r="18" spans="1:26" ht="15">
      <c r="A18" s="2"/>
      <c r="B18" s="68" t="s">
        <v>49</v>
      </c>
      <c r="C18" s="36"/>
      <c r="D18" s="31"/>
      <c r="E18" s="32"/>
      <c r="F18" s="4"/>
      <c r="G18" s="8"/>
      <c r="H18" s="9"/>
      <c r="I18" s="13"/>
      <c r="J18" s="6"/>
      <c r="K18" s="6"/>
      <c r="L18" s="6"/>
      <c r="M18" s="6"/>
      <c r="N18" s="6"/>
      <c r="P18" s="6"/>
      <c r="Q18" s="6"/>
      <c r="V18" s="6"/>
      <c r="W18" s="6"/>
      <c r="X18" s="6"/>
    </row>
    <row r="19" spans="1:26" ht="15">
      <c r="A19" s="2"/>
      <c r="B19" s="68" t="s">
        <v>62</v>
      </c>
      <c r="C19" s="36"/>
      <c r="D19" s="31"/>
      <c r="E19" s="32"/>
      <c r="F19" s="4"/>
      <c r="G19" s="8"/>
      <c r="H19" s="11"/>
      <c r="I19" s="13"/>
      <c r="J19" s="6"/>
      <c r="K19" s="6"/>
      <c r="L19" s="6"/>
      <c r="M19" s="6"/>
      <c r="N19" s="6"/>
      <c r="P19" s="6"/>
      <c r="Q19" s="6"/>
      <c r="V19" s="6"/>
      <c r="W19" s="6"/>
      <c r="X19" s="6"/>
    </row>
    <row r="20" spans="1:26" ht="15">
      <c r="A20" s="2"/>
      <c r="B20" s="18"/>
      <c r="C20" s="37"/>
      <c r="D20" s="32"/>
      <c r="E20" s="32"/>
      <c r="F20" s="17"/>
      <c r="G20" s="17"/>
      <c r="H20" s="14"/>
      <c r="I20" s="17"/>
      <c r="J20" s="6"/>
      <c r="K20" s="6"/>
      <c r="L20" s="6"/>
      <c r="M20" s="6"/>
      <c r="N20" s="6"/>
      <c r="P20" s="6"/>
      <c r="Q20" s="6"/>
      <c r="R20" s="17"/>
      <c r="V20" s="6"/>
      <c r="W20" s="6"/>
      <c r="X20" s="6"/>
    </row>
    <row r="21" spans="1:26" ht="20.25" customHeight="1">
      <c r="A21" s="2"/>
      <c r="B21" s="50" t="s">
        <v>134</v>
      </c>
      <c r="C21" s="37"/>
      <c r="D21" s="32"/>
      <c r="E21" s="32"/>
      <c r="F21" s="17"/>
      <c r="G21" s="17"/>
      <c r="H21" s="114" t="s">
        <v>166</v>
      </c>
      <c r="I21" s="17"/>
      <c r="J21" s="6"/>
      <c r="K21" s="6"/>
      <c r="L21" s="6"/>
      <c r="M21" s="6"/>
      <c r="N21" s="6"/>
      <c r="P21" s="6"/>
      <c r="Q21" s="6"/>
      <c r="R21" s="17"/>
      <c r="V21" s="6"/>
      <c r="W21" s="6"/>
      <c r="X21" s="6"/>
    </row>
    <row r="22" spans="1:26" ht="20.25" customHeight="1">
      <c r="A22" s="2"/>
      <c r="B22" s="70"/>
      <c r="C22" s="65"/>
      <c r="D22" s="30"/>
      <c r="E22" s="30"/>
      <c r="F22" s="63"/>
      <c r="G22" s="17"/>
      <c r="H22" s="14"/>
      <c r="I22" s="17"/>
      <c r="J22" s="6"/>
      <c r="K22" s="6"/>
      <c r="L22" s="20" t="s">
        <v>153</v>
      </c>
      <c r="M22" s="6"/>
      <c r="N22" s="6"/>
      <c r="P22" s="6"/>
      <c r="Q22" s="6"/>
      <c r="R22" s="17"/>
      <c r="V22" s="6"/>
      <c r="W22" s="6"/>
      <c r="X22" s="6"/>
    </row>
    <row r="23" spans="1:26" s="85" customFormat="1" ht="30" customHeight="1">
      <c r="A23" s="77" t="s">
        <v>96</v>
      </c>
      <c r="B23" s="78" t="str">
        <f>Table1[[#This Row],[Tom 3]]&amp;" "&amp;IF(Table1[[#This Row],[Fag]]&lt;&gt;"","Hold " &amp; Table1[[#This Row],[Dette er for hold '# (fx 1-8 eller 1)]] &amp; " " &amp; Table1[[#This Row],[Beskrivelse]],"")</f>
        <v>F1: Hold 1-12 Geriatrisk udredningsprogram og den akutte geriatriske patient</v>
      </c>
      <c r="C23" s="79">
        <f>DATE($T$7, 1, -2) - WEEKDAY(DATE($T$7, 1, 3)) +Table1[[#This Row],[Kal uge]]* 7+Table1[[#This Row],[Uge dag]]-1</f>
        <v>44078</v>
      </c>
      <c r="D23" s="80">
        <v>0.46875</v>
      </c>
      <c r="E23" s="80">
        <v>0.58333333333333337</v>
      </c>
      <c r="F23" s="81"/>
      <c r="G23" s="82" t="s">
        <v>91</v>
      </c>
      <c r="H23" s="98" t="s">
        <v>196</v>
      </c>
      <c r="I23" s="83" t="s">
        <v>27</v>
      </c>
      <c r="J23" s="75" t="s">
        <v>131</v>
      </c>
      <c r="K23" s="84"/>
      <c r="L23" s="106"/>
      <c r="M23" s="84"/>
      <c r="N23" s="84" t="s">
        <v>207</v>
      </c>
      <c r="O23"/>
      <c r="P23" s="84">
        <v>36</v>
      </c>
      <c r="Q23" s="84"/>
      <c r="R23" s="83">
        <v>5</v>
      </c>
      <c r="V23" s="117">
        <v>199</v>
      </c>
      <c r="W23" s="117">
        <v>312</v>
      </c>
      <c r="X23" s="117">
        <v>100</v>
      </c>
      <c r="Y23" s="85" t="s">
        <v>182</v>
      </c>
      <c r="Z23" s="121" t="s">
        <v>202</v>
      </c>
    </row>
    <row r="24" spans="1:26" s="83" customFormat="1">
      <c r="A24" s="86"/>
      <c r="B24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24" s="79"/>
      <c r="D24" s="80"/>
      <c r="E24" s="80"/>
      <c r="F24" s="81"/>
      <c r="G24" s="82"/>
      <c r="H24" s="87"/>
      <c r="J24" s="76"/>
      <c r="K24" s="84"/>
      <c r="L24" s="84"/>
      <c r="M24" s="84"/>
      <c r="N24" s="84"/>
      <c r="O24"/>
      <c r="P24" s="84"/>
      <c r="Q24" s="84"/>
      <c r="V24" s="117"/>
      <c r="W24" s="117"/>
      <c r="X24" s="117"/>
      <c r="Z24" s="121"/>
    </row>
    <row r="25" spans="1:26" s="85" customFormat="1" ht="30" customHeight="1">
      <c r="A25" s="77" t="s">
        <v>96</v>
      </c>
      <c r="B25" s="78" t="str">
        <f>Table1[[#This Row],[Tom 3]]&amp;" "&amp;IF(Table1[[#This Row],[Fag]]&lt;&gt;"","Hold " &amp; Table1[[#This Row],[Dette er for hold '# (fx 1-8 eller 1)]] &amp; " " &amp; Table1[[#This Row],[Beskrivelse]],"")</f>
        <v>F2: Hold 1-12 Polyfarmaci - Hyponatriæmi og andre elektrolytforstyrrelser hos den geriatriske patient</v>
      </c>
      <c r="C25" s="79">
        <f>DATE($T$7, 1, -2) - WEEKDAY(DATE($T$7, 1, 3)) +Table1[[#This Row],[Kal uge]]* 7+Table1[[#This Row],[Uge dag]]-1</f>
        <v>44085</v>
      </c>
      <c r="D25" s="80">
        <v>0.33333333333333331</v>
      </c>
      <c r="E25" s="80">
        <v>0.44791666666666669</v>
      </c>
      <c r="F25" s="81"/>
      <c r="G25" s="82" t="s">
        <v>97</v>
      </c>
      <c r="H25" s="99" t="s">
        <v>197</v>
      </c>
      <c r="I25" s="83" t="s">
        <v>27</v>
      </c>
      <c r="J25" s="75" t="s">
        <v>132</v>
      </c>
      <c r="K25" s="84"/>
      <c r="L25" s="106"/>
      <c r="M25" s="84"/>
      <c r="N25" s="84" t="s">
        <v>208</v>
      </c>
      <c r="O25"/>
      <c r="P25" s="84">
        <v>37</v>
      </c>
      <c r="Q25" s="84"/>
      <c r="R25" s="83">
        <v>5</v>
      </c>
      <c r="V25" s="117">
        <v>199</v>
      </c>
      <c r="W25" s="117">
        <v>25</v>
      </c>
      <c r="X25" s="117">
        <v>12</v>
      </c>
      <c r="Z25" s="121"/>
    </row>
    <row r="26" spans="1:26" s="85" customFormat="1" ht="20.25" customHeight="1">
      <c r="A26" s="88" t="s">
        <v>98</v>
      </c>
      <c r="B26" s="78" t="str">
        <f>Table1[[#This Row],[Tom 3]]&amp;" "&amp;IF(Table1[[#This Row],[Fag]]&lt;&gt;"","Hold " &amp; Table1[[#This Row],[Dette er for hold '# (fx 1-8 eller 1)]] &amp; " " &amp; Table1[[#This Row],[Beskrivelse]],"")</f>
        <v>F3: Hold 1-12 Hypofyse-binyre-gonader 1</v>
      </c>
      <c r="C26" s="79">
        <f>DATE($T$7, 1, -2) - WEEKDAY(DATE($T$7, 1, 3)) +Table1[[#This Row],[Kal uge]]* 7+Table1[[#This Row],[Uge dag]]-1</f>
        <v>44085</v>
      </c>
      <c r="D26" s="80">
        <v>0.45833333333333331</v>
      </c>
      <c r="E26" s="80">
        <v>0.57291666666666663</v>
      </c>
      <c r="F26" s="81"/>
      <c r="G26" s="82" t="s">
        <v>110</v>
      </c>
      <c r="H26" s="99" t="s">
        <v>197</v>
      </c>
      <c r="I26" s="83" t="s">
        <v>27</v>
      </c>
      <c r="J26" s="109" t="s">
        <v>165</v>
      </c>
      <c r="K26" s="84"/>
      <c r="L26" s="106"/>
      <c r="M26" s="84"/>
      <c r="N26" s="84" t="s">
        <v>209</v>
      </c>
      <c r="O26"/>
      <c r="P26" s="84">
        <v>37</v>
      </c>
      <c r="Q26" s="84"/>
      <c r="R26" s="83">
        <v>5</v>
      </c>
      <c r="V26" s="117">
        <v>199</v>
      </c>
      <c r="W26" s="117">
        <v>25</v>
      </c>
      <c r="X26" s="117">
        <v>12</v>
      </c>
      <c r="Z26" s="121"/>
    </row>
    <row r="27" spans="1:26" s="83" customFormat="1" ht="20.25" customHeight="1">
      <c r="A27" s="86"/>
      <c r="B27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27" s="79"/>
      <c r="D27" s="80"/>
      <c r="E27" s="80"/>
      <c r="F27" s="81"/>
      <c r="G27" s="82"/>
      <c r="H27" s="87"/>
      <c r="J27" s="84"/>
      <c r="K27" s="84"/>
      <c r="L27" s="84"/>
      <c r="M27" s="84"/>
      <c r="N27" s="84"/>
      <c r="O27"/>
      <c r="P27" s="84"/>
      <c r="Q27" s="84"/>
      <c r="V27" s="117"/>
      <c r="W27" s="117"/>
      <c r="X27" s="117"/>
      <c r="Z27" s="121"/>
    </row>
    <row r="28" spans="1:26" s="85" customFormat="1" ht="20.25" customHeight="1">
      <c r="A28" s="88" t="s">
        <v>98</v>
      </c>
      <c r="B28" s="78" t="str">
        <f>Table1[[#This Row],[Tom 3]]&amp;" "&amp;IF(Table1[[#This Row],[Fag]]&lt;&gt;"","Hold " &amp; Table1[[#This Row],[Dette er for hold '# (fx 1-8 eller 1)]] &amp; " " &amp; Table1[[#This Row],[Beskrivelse]],"")</f>
        <v>F4: Hold 1-12 Hypofyse-binyre-gonader 2</v>
      </c>
      <c r="C28" s="79">
        <f>DATE($T$7, 1, -2) - WEEKDAY(DATE($T$7, 1, 3)) +Table1[[#This Row],[Kal uge]]* 7+Table1[[#This Row],[Uge dag]]-1</f>
        <v>44092</v>
      </c>
      <c r="D28" s="80">
        <v>0.33333333333333331</v>
      </c>
      <c r="E28" s="80">
        <v>0.44791666666666669</v>
      </c>
      <c r="F28" s="81"/>
      <c r="G28" s="82" t="s">
        <v>111</v>
      </c>
      <c r="H28" s="99" t="s">
        <v>198</v>
      </c>
      <c r="I28" s="83" t="s">
        <v>27</v>
      </c>
      <c r="J28" s="109" t="s">
        <v>164</v>
      </c>
      <c r="K28" s="84"/>
      <c r="L28" s="106"/>
      <c r="M28" s="84"/>
      <c r="N28" s="84" t="s">
        <v>210</v>
      </c>
      <c r="O28"/>
      <c r="P28" s="84">
        <v>38</v>
      </c>
      <c r="Q28" s="84"/>
      <c r="R28" s="83">
        <v>5</v>
      </c>
      <c r="V28" s="117">
        <v>199</v>
      </c>
      <c r="W28" s="117">
        <v>87</v>
      </c>
      <c r="X28" s="117">
        <v>40</v>
      </c>
      <c r="Z28" s="121"/>
    </row>
    <row r="29" spans="1:26" s="85" customFormat="1" ht="30" customHeight="1">
      <c r="A29" s="89" t="s">
        <v>105</v>
      </c>
      <c r="B29" s="78" t="str">
        <f>Table1[[#This Row],[Tom 3]]&amp;" "&amp;IF(Table1[[#This Row],[Fag]]&lt;&gt;"","Hold " &amp; Table1[[#This Row],[Dette er for hold '# (fx 1-8 eller 1)]] &amp; " " &amp; Table1[[#This Row],[Beskrivelse]],"")</f>
        <v>F5: Hold 1-12 Degenerative tilstande: Skulder/albue</v>
      </c>
      <c r="C29" s="79">
        <f>DATE($T$7, 1, -2) - WEEKDAY(DATE($T$7, 1, 3)) +Table1[[#This Row],[Kal uge]]* 7+Table1[[#This Row],[Uge dag]]-1</f>
        <v>44092</v>
      </c>
      <c r="D29" s="80">
        <v>0.45833333333333331</v>
      </c>
      <c r="E29" s="80">
        <v>0.48958333333333331</v>
      </c>
      <c r="F29" s="81"/>
      <c r="G29" s="82" t="s">
        <v>245</v>
      </c>
      <c r="H29" s="99" t="s">
        <v>198</v>
      </c>
      <c r="I29" s="83" t="s">
        <v>27</v>
      </c>
      <c r="J29" s="84" t="s">
        <v>246</v>
      </c>
      <c r="K29" s="84"/>
      <c r="L29" s="106"/>
      <c r="M29" s="84"/>
      <c r="N29" s="84" t="s">
        <v>211</v>
      </c>
      <c r="O29"/>
      <c r="P29" s="84">
        <v>38</v>
      </c>
      <c r="Q29" s="84"/>
      <c r="R29" s="83">
        <v>5</v>
      </c>
      <c r="V29" s="117">
        <v>199</v>
      </c>
      <c r="W29" s="117">
        <v>87</v>
      </c>
      <c r="X29" s="117">
        <v>40</v>
      </c>
      <c r="Z29" s="121"/>
    </row>
    <row r="30" spans="1:26" s="85" customFormat="1" ht="30" customHeight="1">
      <c r="A30" s="89" t="s">
        <v>105</v>
      </c>
      <c r="B30" s="78" t="str">
        <f>Table1[[#This Row],[Tom 3]]&amp;" "&amp;IF(Table1[[#This Row],[Fag]]&lt;&gt;"","Hold " &amp; Table1[[#This Row],[Dette er for hold '# (fx 1-8 eller 1)]] &amp; " " &amp; Table1[[#This Row],[Beskrivelse]],"")</f>
        <v>F6: Hold 1-12 Degenerative tilstande: Fod/ankel</v>
      </c>
      <c r="C30" s="79">
        <f>DATE($T$7, 1, -2) - WEEKDAY(DATE($T$7, 1, 3)) +Table1[[#This Row],[Kal uge]]* 7+Table1[[#This Row],[Uge dag]]-1</f>
        <v>44092</v>
      </c>
      <c r="D30" s="80">
        <v>0.5</v>
      </c>
      <c r="E30" s="80">
        <v>0.53125</v>
      </c>
      <c r="F30" s="81"/>
      <c r="G30" s="82" t="s">
        <v>248</v>
      </c>
      <c r="H30" s="99" t="s">
        <v>198</v>
      </c>
      <c r="I30" s="83" t="s">
        <v>27</v>
      </c>
      <c r="J30" s="84" t="s">
        <v>247</v>
      </c>
      <c r="K30" s="84"/>
      <c r="L30" s="106"/>
      <c r="M30" s="84"/>
      <c r="N30" s="84" t="s">
        <v>212</v>
      </c>
      <c r="O30"/>
      <c r="P30" s="84">
        <v>38</v>
      </c>
      <c r="Q30" s="84"/>
      <c r="R30" s="83">
        <v>5</v>
      </c>
      <c r="V30" s="117">
        <v>199</v>
      </c>
      <c r="W30" s="117">
        <v>87</v>
      </c>
      <c r="X30" s="117">
        <v>40</v>
      </c>
      <c r="Z30" s="121"/>
    </row>
    <row r="31" spans="1:26" s="85" customFormat="1" ht="28.5">
      <c r="A31" s="89" t="s">
        <v>105</v>
      </c>
      <c r="B31" s="78" t="str">
        <f>Table1[[#This Row],[Tom 3]]&amp;" "&amp;IF(Table1[[#This Row],[Fag]]&lt;&gt;"","Hold " &amp; Table1[[#This Row],[Dette er for hold '# (fx 1-8 eller 1)]] &amp; " " &amp; Table1[[#This Row],[Beskrivelse]],"")</f>
        <v>F7: Hold 1-12 Se program på BB under undervisningsmateriale - ortopædkirurgi</v>
      </c>
      <c r="C31" s="79">
        <f>DATE($T$7, 1, -2) - WEEKDAY(DATE($T$7, 1, 3)) +Table1[[#This Row],[Kal uge]]* 7+Table1[[#This Row],[Uge dag]]-1</f>
        <v>44099</v>
      </c>
      <c r="D31" s="100">
        <v>0.33333333333333331</v>
      </c>
      <c r="E31" s="100">
        <v>0.44791666666666669</v>
      </c>
      <c r="F31" s="81"/>
      <c r="G31" s="82" t="s">
        <v>256</v>
      </c>
      <c r="H31" s="101" t="s">
        <v>243</v>
      </c>
      <c r="I31" s="83" t="s">
        <v>27</v>
      </c>
      <c r="J31" s="84"/>
      <c r="K31" s="84"/>
      <c r="L31" s="106"/>
      <c r="M31" s="84"/>
      <c r="N31" s="84" t="s">
        <v>213</v>
      </c>
      <c r="O31"/>
      <c r="P31" s="84">
        <v>39</v>
      </c>
      <c r="Q31" s="84"/>
      <c r="R31" s="83">
        <v>5</v>
      </c>
      <c r="V31" s="117">
        <v>199</v>
      </c>
      <c r="W31" s="117">
        <v>38</v>
      </c>
      <c r="X31" s="117">
        <v>10</v>
      </c>
      <c r="Z31" s="121"/>
    </row>
    <row r="32" spans="1:26" s="85" customFormat="1" ht="44.25" customHeight="1">
      <c r="A32" s="89" t="s">
        <v>105</v>
      </c>
      <c r="B32" s="78" t="str">
        <f>Table1[[#This Row],[Tom 3]]&amp;" "&amp;IF(Table1[[#This Row],[Fag]]&lt;&gt;"","Hold " &amp; Table1[[#This Row],[Dette er for hold '# (fx 1-8 eller 1)]] &amp; " " &amp; Table1[[#This Row],[Beskrivelse]],"")</f>
        <v xml:space="preserve"> Hold 1-12 Se blackboard</v>
      </c>
      <c r="C32" s="79">
        <f>DATE($T$7, 1, -2) - WEEKDAY(DATE($T$7, 1, 3)) +Table1[[#This Row],[Kal uge]]* 7+Table1[[#This Row],[Uge dag]]-1</f>
        <v>44099</v>
      </c>
      <c r="D32" s="100">
        <v>0.45833333333333331</v>
      </c>
      <c r="E32" s="100">
        <v>0.57291666666666663</v>
      </c>
      <c r="F32" s="102"/>
      <c r="G32" s="103" t="s">
        <v>255</v>
      </c>
      <c r="H32" s="127" t="s">
        <v>243</v>
      </c>
      <c r="I32" s="83" t="s">
        <v>27</v>
      </c>
      <c r="J32" s="84"/>
      <c r="K32" s="84"/>
      <c r="L32" s="106"/>
      <c r="M32" s="84"/>
      <c r="N32" s="84"/>
      <c r="O32"/>
      <c r="P32" s="84">
        <v>39</v>
      </c>
      <c r="Q32" s="84"/>
      <c r="R32" s="83">
        <v>5</v>
      </c>
      <c r="V32" s="117">
        <v>199</v>
      </c>
      <c r="W32" s="117">
        <v>38</v>
      </c>
      <c r="X32" s="117">
        <v>10</v>
      </c>
      <c r="Z32" s="121"/>
    </row>
    <row r="33" spans="1:26" s="83" customFormat="1" ht="44.25" customHeight="1">
      <c r="A33" s="86"/>
      <c r="B33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33" s="79"/>
      <c r="D33" s="80"/>
      <c r="E33" s="80"/>
      <c r="F33" s="81"/>
      <c r="H33" s="87"/>
      <c r="J33" s="84"/>
      <c r="K33" s="84"/>
      <c r="L33" s="84"/>
      <c r="M33" s="84"/>
      <c r="O33"/>
      <c r="P33" s="84"/>
      <c r="Q33" s="84"/>
      <c r="V33" s="84"/>
      <c r="W33" s="84"/>
      <c r="X33" s="84"/>
      <c r="Z33" s="121"/>
    </row>
    <row r="34" spans="1:26" s="85" customFormat="1" ht="20.25" customHeight="1">
      <c r="A34" s="90" t="s">
        <v>99</v>
      </c>
      <c r="B34" s="78" t="str">
        <f>Table1[[#This Row],[Tom 3]]&amp;" "&amp;IF(Table1[[#This Row],[Fag]]&lt;&gt;"","Hold " &amp; Table1[[#This Row],[Dette er for hold '# (fx 1-8 eller 1)]] &amp; " " &amp; Table1[[#This Row],[Beskrivelse]],"")</f>
        <v>F8: Hold 1-12 Triage, TOKS, dyspnø</v>
      </c>
      <c r="C34" s="79">
        <f>DATE($T$7, 1, -2) - WEEKDAY(DATE($T$7, 1, 3)) +Table1[[#This Row],[Kal uge]]* 7+Table1[[#This Row],[Uge dag]]-1</f>
        <v>44106</v>
      </c>
      <c r="D34" s="80">
        <v>0.33333333333333331</v>
      </c>
      <c r="E34" s="80">
        <v>0.44791666666666669</v>
      </c>
      <c r="F34" s="81"/>
      <c r="G34" s="82" t="s">
        <v>135</v>
      </c>
      <c r="H34" s="99" t="s">
        <v>198</v>
      </c>
      <c r="I34" s="83" t="s">
        <v>27</v>
      </c>
      <c r="J34" s="84" t="s">
        <v>125</v>
      </c>
      <c r="K34" s="84"/>
      <c r="L34" s="106"/>
      <c r="M34" s="84"/>
      <c r="N34" s="84" t="s">
        <v>214</v>
      </c>
      <c r="O34"/>
      <c r="P34" s="84">
        <v>40</v>
      </c>
      <c r="Q34" s="84"/>
      <c r="R34" s="83">
        <v>5</v>
      </c>
      <c r="V34" s="117">
        <v>199</v>
      </c>
      <c r="W34" s="117">
        <v>87</v>
      </c>
      <c r="X34" s="117">
        <v>40</v>
      </c>
      <c r="Z34" s="121"/>
    </row>
    <row r="35" spans="1:26" s="85" customFormat="1" ht="20.25" customHeight="1">
      <c r="A35" s="90" t="s">
        <v>146</v>
      </c>
      <c r="B35" s="78" t="str">
        <f>Table1[[#This Row],[Tom 3]]&amp;" "&amp;IF(Table1[[#This Row],[Fag]]&lt;&gt;"","Hold " &amp; Table1[[#This Row],[Dette er for hold '# (fx 1-8 eller 1)]] &amp; " " &amp; Table1[[#This Row],[Beskrivelse]],"")</f>
        <v xml:space="preserve"> Hold 1-12 Faglig dag</v>
      </c>
      <c r="C35" s="79">
        <f>DATE($T$7, 1, -2) - WEEKDAY(DATE($T$7, 1, 3)) +Table1[[#This Row],[Kal uge]]* 7+Table1[[#This Row],[Uge dag]]-1</f>
        <v>44106</v>
      </c>
      <c r="D35" s="80">
        <v>0.45833333333333331</v>
      </c>
      <c r="E35" s="80">
        <v>0.66666666666666663</v>
      </c>
      <c r="F35" s="81"/>
      <c r="G35" s="82" t="s">
        <v>63</v>
      </c>
      <c r="H35" s="104"/>
      <c r="I35" s="83" t="s">
        <v>27</v>
      </c>
      <c r="J35" s="84"/>
      <c r="K35" s="84"/>
      <c r="L35" s="106"/>
      <c r="M35" s="84"/>
      <c r="N35" s="83"/>
      <c r="O35" t="s">
        <v>152</v>
      </c>
      <c r="P35" s="84">
        <v>40</v>
      </c>
      <c r="Q35" s="84"/>
      <c r="R35" s="83">
        <v>5</v>
      </c>
      <c r="V35" s="117"/>
      <c r="W35" s="117"/>
      <c r="X35" s="117"/>
      <c r="Z35" s="121"/>
    </row>
    <row r="36" spans="1:26" s="83" customFormat="1" ht="20.25" customHeight="1">
      <c r="A36" s="86"/>
      <c r="B36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36" s="79"/>
      <c r="D36" s="80"/>
      <c r="E36" s="80"/>
      <c r="F36" s="81"/>
      <c r="G36" s="82"/>
      <c r="H36" s="87"/>
      <c r="J36" s="84"/>
      <c r="K36" s="84"/>
      <c r="L36" s="84"/>
      <c r="M36" s="84"/>
      <c r="N36" s="84"/>
      <c r="O36"/>
      <c r="P36" s="84"/>
      <c r="Q36" s="84"/>
      <c r="V36" s="117"/>
      <c r="W36" s="117"/>
      <c r="X36" s="117"/>
      <c r="Z36" s="121"/>
    </row>
    <row r="37" spans="1:26" s="85" customFormat="1" ht="20.25" customHeight="1">
      <c r="A37" s="88" t="s">
        <v>98</v>
      </c>
      <c r="B37" s="78" t="str">
        <f>Table1[[#This Row],[Tom 3]]&amp;" "&amp;IF(Table1[[#This Row],[Fag]]&lt;&gt;"","Hold " &amp; Table1[[#This Row],[Dette er for hold '# (fx 1-8 eller 1)]] &amp; " " &amp; Table1[[#This Row],[Beskrivelse]],"")</f>
        <v>F10: Hold 1-12 Diabetes 1</v>
      </c>
      <c r="C37" s="79">
        <f>DATE($T$7, 1, -2) - WEEKDAY(DATE($T$7, 1, 3)) +Table1[[#This Row],[Kal uge]]* 7+Table1[[#This Row],[Uge dag]]-1</f>
        <v>44120</v>
      </c>
      <c r="D37" s="80">
        <v>0.33333333333333331</v>
      </c>
      <c r="E37" s="80">
        <v>0.44791666666666669</v>
      </c>
      <c r="F37" s="81"/>
      <c r="G37" s="82" t="s">
        <v>108</v>
      </c>
      <c r="H37" s="99" t="s">
        <v>199</v>
      </c>
      <c r="I37" s="83" t="s">
        <v>27</v>
      </c>
      <c r="J37" s="112" t="s">
        <v>159</v>
      </c>
      <c r="K37" s="84"/>
      <c r="L37" s="106"/>
      <c r="M37" s="84"/>
      <c r="N37" s="84" t="s">
        <v>215</v>
      </c>
      <c r="O37"/>
      <c r="P37" s="84">
        <v>42</v>
      </c>
      <c r="Q37" s="84"/>
      <c r="R37" s="83">
        <v>5</v>
      </c>
      <c r="V37" s="117">
        <v>199</v>
      </c>
      <c r="W37" s="117">
        <v>24</v>
      </c>
      <c r="X37" s="117">
        <v>10</v>
      </c>
      <c r="Z37" s="121"/>
    </row>
    <row r="38" spans="1:26" s="85" customFormat="1" ht="44.25" customHeight="1">
      <c r="A38" s="77" t="s">
        <v>96</v>
      </c>
      <c r="B38" s="78" t="str">
        <f>Table1[[#This Row],[Tom 3]]&amp;" "&amp;IF(Table1[[#This Row],[Fag]]&lt;&gt;"","Hold " &amp; Table1[[#This Row],[Dette er for hold '# (fx 1-8 eller 1)]] &amp; " " &amp; Table1[[#This Row],[Beskrivelse]],"")</f>
        <v>F11: Hold 1-12 Apopleksi - AK behandling - Hjertesygdomme hos den geriatriske patient</v>
      </c>
      <c r="C38" s="79">
        <f>DATE($T$7, 1, -2) - WEEKDAY(DATE($T$7, 1, 3)) +Table1[[#This Row],[Kal uge]]* 7+Table1[[#This Row],[Uge dag]]-1</f>
        <v>44120</v>
      </c>
      <c r="D38" s="80">
        <v>0.45833333333333331</v>
      </c>
      <c r="E38" s="80">
        <v>0.57291666666666663</v>
      </c>
      <c r="F38" s="81"/>
      <c r="G38" s="82" t="s">
        <v>102</v>
      </c>
      <c r="H38" s="99" t="s">
        <v>199</v>
      </c>
      <c r="I38" s="83" t="s">
        <v>27</v>
      </c>
      <c r="J38" s="75" t="s">
        <v>133</v>
      </c>
      <c r="K38" s="84"/>
      <c r="L38" s="106"/>
      <c r="M38" s="84"/>
      <c r="N38" s="84" t="s">
        <v>216</v>
      </c>
      <c r="O38"/>
      <c r="P38" s="84">
        <v>42</v>
      </c>
      <c r="Q38" s="84"/>
      <c r="R38" s="83">
        <v>5</v>
      </c>
      <c r="V38" s="117">
        <v>199</v>
      </c>
      <c r="W38" s="117">
        <v>24</v>
      </c>
      <c r="X38" s="117">
        <v>10</v>
      </c>
      <c r="Z38" s="121"/>
    </row>
    <row r="39" spans="1:26" s="83" customFormat="1" ht="44.25" customHeight="1">
      <c r="A39" s="86"/>
      <c r="B39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39" s="79"/>
      <c r="D39" s="80"/>
      <c r="E39" s="80"/>
      <c r="F39" s="81"/>
      <c r="G39" s="82"/>
      <c r="H39" s="87"/>
      <c r="K39" s="84"/>
      <c r="L39" s="84"/>
      <c r="M39" s="84"/>
      <c r="N39" s="84"/>
      <c r="O39"/>
      <c r="P39" s="84"/>
      <c r="Q39" s="84"/>
      <c r="V39" s="84"/>
      <c r="W39" s="84"/>
      <c r="X39" s="84"/>
      <c r="Z39" s="121"/>
    </row>
    <row r="40" spans="1:26" s="85" customFormat="1" ht="20.25" customHeight="1">
      <c r="A40" s="77" t="s">
        <v>96</v>
      </c>
      <c r="B40" s="78" t="str">
        <f>Table1[[#This Row],[Tom 3]]&amp;" "&amp;IF(Table1[[#This Row],[Fag]]&lt;&gt;"","Hold " &amp; Table1[[#This Row],[Dette er for hold '# (fx 1-8 eller 1)]] &amp; " " &amp; Table1[[#This Row],[Beskrivelse]],"")</f>
        <v>F12: Hold 1-12 Malignitet hos ældre</v>
      </c>
      <c r="C40" s="79">
        <f>DATE($T$7, 1, -2) - WEEKDAY(DATE($T$7, 1, 3)) +Table1[[#This Row],[Kal uge]]* 7+Table1[[#This Row],[Uge dag]]-1</f>
        <v>44127</v>
      </c>
      <c r="D40" s="80">
        <v>0.33333333333333331</v>
      </c>
      <c r="E40" s="80">
        <v>0.44791666666666669</v>
      </c>
      <c r="F40" s="81"/>
      <c r="G40" s="82" t="s">
        <v>100</v>
      </c>
      <c r="H40" s="99" t="s">
        <v>200</v>
      </c>
      <c r="I40" s="83" t="s">
        <v>27</v>
      </c>
      <c r="J40" s="84" t="s">
        <v>130</v>
      </c>
      <c r="K40" s="84"/>
      <c r="L40" s="106"/>
      <c r="M40" s="84"/>
      <c r="N40" s="84" t="s">
        <v>217</v>
      </c>
      <c r="O40"/>
      <c r="P40" s="84">
        <v>43</v>
      </c>
      <c r="Q40" s="84"/>
      <c r="R40" s="83">
        <v>5</v>
      </c>
      <c r="V40" s="117">
        <v>199</v>
      </c>
      <c r="W40" s="117">
        <v>38</v>
      </c>
      <c r="X40" s="117">
        <v>10</v>
      </c>
      <c r="Z40" s="121"/>
    </row>
    <row r="41" spans="1:26" s="85" customFormat="1" ht="20.25" customHeight="1">
      <c r="A41" s="88" t="s">
        <v>98</v>
      </c>
      <c r="B41" s="78" t="str">
        <f>Table1[[#This Row],[Tom 3]]&amp;" "&amp;IF(Table1[[#This Row],[Fag]]&lt;&gt;"","Hold " &amp; Table1[[#This Row],[Dette er for hold '# (fx 1-8 eller 1)]] &amp; " " &amp; Table1[[#This Row],[Beskrivelse]],"")</f>
        <v>F13: Hold 1-12 Diabetes 2</v>
      </c>
      <c r="C41" s="79">
        <f>DATE($T$7, 1, -2) - WEEKDAY(DATE($T$7, 1, 3)) +Table1[[#This Row],[Kal uge]]* 7+Table1[[#This Row],[Uge dag]]-1</f>
        <v>44127</v>
      </c>
      <c r="D41" s="80">
        <v>0.45833333333333331</v>
      </c>
      <c r="E41" s="80">
        <v>0.57291666666666663</v>
      </c>
      <c r="F41" s="81"/>
      <c r="G41" s="82" t="s">
        <v>109</v>
      </c>
      <c r="H41" s="99" t="s">
        <v>200</v>
      </c>
      <c r="I41" s="83" t="s">
        <v>27</v>
      </c>
      <c r="J41" s="84" t="s">
        <v>130</v>
      </c>
      <c r="K41" s="84"/>
      <c r="L41" s="106"/>
      <c r="M41" s="84"/>
      <c r="N41" s="84" t="s">
        <v>218</v>
      </c>
      <c r="O41"/>
      <c r="P41" s="84">
        <v>43</v>
      </c>
      <c r="Q41" s="84"/>
      <c r="R41" s="83">
        <v>5</v>
      </c>
      <c r="V41" s="117">
        <v>199</v>
      </c>
      <c r="W41" s="117">
        <v>38</v>
      </c>
      <c r="X41" s="117">
        <v>10</v>
      </c>
      <c r="Z41" s="121"/>
    </row>
    <row r="42" spans="1:26" s="83" customFormat="1" ht="20.25" customHeight="1">
      <c r="A42" s="86"/>
      <c r="B42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42" s="79"/>
      <c r="D42" s="80"/>
      <c r="E42" s="80"/>
      <c r="F42" s="81"/>
      <c r="G42" s="82"/>
      <c r="H42" s="87"/>
      <c r="J42" s="84"/>
      <c r="K42" s="84"/>
      <c r="L42" s="84"/>
      <c r="M42" s="84"/>
      <c r="N42" s="84"/>
      <c r="O42"/>
      <c r="P42" s="84"/>
      <c r="Q42" s="84"/>
      <c r="V42" s="84"/>
      <c r="W42" s="84"/>
      <c r="X42" s="84"/>
      <c r="Z42" s="121"/>
    </row>
    <row r="43" spans="1:26" s="85" customFormat="1" ht="20.25" customHeight="1">
      <c r="A43" s="89" t="s">
        <v>105</v>
      </c>
      <c r="B43" s="78" t="str">
        <f>Table1[[#This Row],[Tom 3]]&amp;" "&amp;IF(Table1[[#This Row],[Fag]]&lt;&gt;"","Hold " &amp; Table1[[#This Row],[Dette er for hold '# (fx 1-8 eller 1)]] &amp; " " &amp; Table1[[#This Row],[Beskrivelse]],"")</f>
        <v>F14: Hold 1-12 Degenerative tilstande ryg</v>
      </c>
      <c r="C43" s="79">
        <f>DATE($T$7, 1, -2) - WEEKDAY(DATE($T$7, 1, 3)) +Table1[[#This Row],[Kal uge]]* 7+Table1[[#This Row],[Uge dag]]-1</f>
        <v>44134</v>
      </c>
      <c r="D43" s="80">
        <v>0.33333333333333331</v>
      </c>
      <c r="E43" s="80">
        <v>0.36458333333333331</v>
      </c>
      <c r="F43" s="81"/>
      <c r="G43" s="82" t="s">
        <v>249</v>
      </c>
      <c r="H43" s="99" t="s">
        <v>200</v>
      </c>
      <c r="I43" s="83" t="s">
        <v>27</v>
      </c>
      <c r="J43" s="84" t="s">
        <v>250</v>
      </c>
      <c r="K43" s="84"/>
      <c r="L43" s="106"/>
      <c r="M43" s="84"/>
      <c r="N43" s="84" t="s">
        <v>219</v>
      </c>
      <c r="O43"/>
      <c r="P43" s="84">
        <v>44</v>
      </c>
      <c r="Q43" s="84"/>
      <c r="R43" s="83">
        <v>5</v>
      </c>
      <c r="V43" s="117">
        <v>199</v>
      </c>
      <c r="W43" s="117">
        <v>38</v>
      </c>
      <c r="X43" s="117">
        <v>10</v>
      </c>
      <c r="Z43" s="121"/>
    </row>
    <row r="44" spans="1:26" s="85" customFormat="1" ht="20.25" customHeight="1">
      <c r="A44" s="89" t="s">
        <v>105</v>
      </c>
      <c r="B44" s="78" t="str">
        <f>Table1[[#This Row],[Tom 3]]&amp;" "&amp;IF(Table1[[#This Row],[Fag]]&lt;&gt;"","Hold " &amp; Table1[[#This Row],[Dette er for hold '# (fx 1-8 eller 1)]] &amp; " " &amp; Table1[[#This Row],[Beskrivelse]],"")</f>
        <v>F14: Hold 1-12 Degenerative tilstande hofte</v>
      </c>
      <c r="C44" s="79">
        <f>DATE($T$7, 1, -2) - WEEKDAY(DATE($T$7, 1, 3)) +Table1[[#This Row],[Kal uge]]* 7+Table1[[#This Row],[Uge dag]]-1</f>
        <v>44134</v>
      </c>
      <c r="D44" s="80">
        <v>0.375</v>
      </c>
      <c r="E44" s="80">
        <v>0.40625</v>
      </c>
      <c r="F44" s="81"/>
      <c r="G44" s="82" t="s">
        <v>253</v>
      </c>
      <c r="H44" s="99" t="s">
        <v>200</v>
      </c>
      <c r="I44" s="83" t="s">
        <v>27</v>
      </c>
      <c r="J44" s="84" t="s">
        <v>251</v>
      </c>
      <c r="K44" s="84"/>
      <c r="L44" s="106"/>
      <c r="M44" s="84"/>
      <c r="N44" s="84" t="s">
        <v>219</v>
      </c>
      <c r="O44"/>
      <c r="P44" s="84">
        <v>44</v>
      </c>
      <c r="Q44" s="84"/>
      <c r="R44" s="83">
        <v>5</v>
      </c>
      <c r="V44" s="117">
        <v>199</v>
      </c>
      <c r="W44" s="117">
        <v>38</v>
      </c>
      <c r="X44" s="117">
        <v>10</v>
      </c>
      <c r="Z44" s="121"/>
    </row>
    <row r="45" spans="1:26" s="85" customFormat="1" ht="20.25" customHeight="1">
      <c r="A45" s="89" t="s">
        <v>105</v>
      </c>
      <c r="B45" s="78" t="str">
        <f>Table1[[#This Row],[Tom 3]]&amp;" "&amp;IF(Table1[[#This Row],[Fag]]&lt;&gt;"","Hold " &amp; Table1[[#This Row],[Dette er for hold '# (fx 1-8 eller 1)]] &amp; " " &amp; Table1[[#This Row],[Beskrivelse]],"")</f>
        <v>F14: Hold 1-12 Degenerative tilstande hånd</v>
      </c>
      <c r="C45" s="79">
        <f>DATE($T$7, 1, -2) - WEEKDAY(DATE($T$7, 1, 3)) +Table1[[#This Row],[Kal uge]]* 7+Table1[[#This Row],[Uge dag]]-1</f>
        <v>44134</v>
      </c>
      <c r="D45" s="80">
        <v>0.41666666666666669</v>
      </c>
      <c r="E45" s="80">
        <v>0.44791666666666669</v>
      </c>
      <c r="F45" s="81"/>
      <c r="G45" s="82" t="s">
        <v>254</v>
      </c>
      <c r="H45" s="99" t="s">
        <v>200</v>
      </c>
      <c r="I45" s="83" t="s">
        <v>27</v>
      </c>
      <c r="J45" s="84" t="s">
        <v>252</v>
      </c>
      <c r="K45" s="84"/>
      <c r="L45" s="106"/>
      <c r="M45" s="84"/>
      <c r="N45" s="84" t="s">
        <v>219</v>
      </c>
      <c r="O45"/>
      <c r="P45" s="84">
        <v>44</v>
      </c>
      <c r="Q45" s="84"/>
      <c r="R45" s="83">
        <v>5</v>
      </c>
      <c r="V45" s="117">
        <v>199</v>
      </c>
      <c r="W45" s="117">
        <v>38</v>
      </c>
      <c r="X45" s="117">
        <v>10</v>
      </c>
      <c r="Z45" s="121"/>
    </row>
    <row r="46" spans="1:26" s="85" customFormat="1" ht="28.5">
      <c r="A46" s="90" t="s">
        <v>99</v>
      </c>
      <c r="B46" s="78" t="str">
        <f>Table1[[#This Row],[Tom 3]]&amp;" "&amp;IF(Table1[[#This Row],[Fag]]&lt;&gt;"","Hold " &amp; Table1[[#This Row],[Dette er for hold '# (fx 1-8 eller 1)]] &amp; " " &amp; Table1[[#This Row],[Beskrivelse]],"")</f>
        <v xml:space="preserve">F15: Hold 1-12 Sepsis, bevidsthedspåvirkning, brystsmerter, shock </v>
      </c>
      <c r="C46" s="79">
        <f>DATE($T$7, 1, -2) - WEEKDAY(DATE($T$7, 1, 3)) +Table1[[#This Row],[Kal uge]]* 7+Table1[[#This Row],[Uge dag]]-1</f>
        <v>44134</v>
      </c>
      <c r="D46" s="80">
        <v>0.45833333333333331</v>
      </c>
      <c r="E46" s="80">
        <v>0.57291666666666663</v>
      </c>
      <c r="F46" s="81"/>
      <c r="G46" s="82" t="s">
        <v>93</v>
      </c>
      <c r="H46" s="99" t="s">
        <v>200</v>
      </c>
      <c r="I46" s="83" t="s">
        <v>27</v>
      </c>
      <c r="J46" s="84" t="s">
        <v>180</v>
      </c>
      <c r="K46" s="84"/>
      <c r="L46" s="106"/>
      <c r="M46" s="84"/>
      <c r="N46" s="84" t="s">
        <v>220</v>
      </c>
      <c r="O46"/>
      <c r="P46" s="84">
        <v>44</v>
      </c>
      <c r="Q46" s="84"/>
      <c r="R46" s="83">
        <v>5</v>
      </c>
      <c r="V46" s="117">
        <v>199</v>
      </c>
      <c r="W46" s="117">
        <v>38</v>
      </c>
      <c r="X46" s="117">
        <v>10</v>
      </c>
      <c r="Z46" s="121"/>
    </row>
    <row r="47" spans="1:26" s="83" customFormat="1" ht="20.25" customHeight="1">
      <c r="A47" s="86"/>
      <c r="B47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47" s="79"/>
      <c r="D47" s="80"/>
      <c r="E47" s="80"/>
      <c r="F47" s="81"/>
      <c r="G47" s="82"/>
      <c r="H47" s="87"/>
      <c r="J47" s="84"/>
      <c r="K47" s="84"/>
      <c r="L47" s="84"/>
      <c r="M47" s="84"/>
      <c r="N47" s="84"/>
      <c r="O47"/>
      <c r="P47" s="84"/>
      <c r="Q47" s="84"/>
      <c r="V47" s="84"/>
      <c r="W47" s="84"/>
      <c r="X47" s="84"/>
      <c r="Z47" s="121"/>
    </row>
    <row r="48" spans="1:26" s="85" customFormat="1" ht="20.25" customHeight="1">
      <c r="A48" s="77" t="s">
        <v>96</v>
      </c>
      <c r="B48" s="78" t="str">
        <f>Table1[[#This Row],[Tom 3]]&amp;" "&amp;IF(Table1[[#This Row],[Fag]]&lt;&gt;"","Hold " &amp; Table1[[#This Row],[Dette er for hold '# (fx 1-8 eller 1)]] &amp; " " &amp; Table1[[#This Row],[Beskrivelse]],"")</f>
        <v>F16: Hold 1-12 Svimmelhed - Fald - Ortogeriatri</v>
      </c>
      <c r="C48" s="79">
        <f>DATE($T$7, 1, -2) - WEEKDAY(DATE($T$7, 1, 3)) +Table1[[#This Row],[Kal uge]]* 7+Table1[[#This Row],[Uge dag]]-1</f>
        <v>44141</v>
      </c>
      <c r="D48" s="80">
        <v>0.45833333333333331</v>
      </c>
      <c r="E48" s="80">
        <v>0.57291666666666663</v>
      </c>
      <c r="F48" s="81"/>
      <c r="G48" s="82" t="s">
        <v>94</v>
      </c>
      <c r="H48" s="99" t="s">
        <v>200</v>
      </c>
      <c r="I48" s="83" t="s">
        <v>27</v>
      </c>
      <c r="J48" s="75" t="s">
        <v>131</v>
      </c>
      <c r="K48" s="84"/>
      <c r="L48" s="106"/>
      <c r="M48" s="84"/>
      <c r="N48" s="84" t="s">
        <v>221</v>
      </c>
      <c r="O48"/>
      <c r="P48" s="84">
        <v>45</v>
      </c>
      <c r="Q48" s="84"/>
      <c r="R48" s="83">
        <v>5</v>
      </c>
      <c r="V48" s="117">
        <v>199</v>
      </c>
      <c r="W48" s="117">
        <v>148</v>
      </c>
      <c r="X48" s="117">
        <v>70</v>
      </c>
      <c r="Z48" s="121"/>
    </row>
    <row r="49" spans="1:26" s="83" customFormat="1" ht="20.25" customHeight="1">
      <c r="A49" s="86"/>
      <c r="B49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49" s="79"/>
      <c r="D49" s="80"/>
      <c r="E49" s="80"/>
      <c r="F49" s="81"/>
      <c r="G49" s="82"/>
      <c r="H49" s="87"/>
      <c r="J49" s="76"/>
      <c r="K49" s="84"/>
      <c r="L49" s="84"/>
      <c r="M49" s="84"/>
      <c r="N49" s="84"/>
      <c r="O49"/>
      <c r="P49" s="84"/>
      <c r="Q49" s="84"/>
      <c r="V49" s="84"/>
      <c r="W49" s="84"/>
      <c r="X49" s="84"/>
      <c r="Z49" s="121"/>
    </row>
    <row r="50" spans="1:26" s="85" customFormat="1" ht="20.25" customHeight="1">
      <c r="A50" s="90" t="s">
        <v>99</v>
      </c>
      <c r="B50" s="78" t="str">
        <f>Table1[[#This Row],[Tom 3]]&amp;" "&amp;IF(Table1[[#This Row],[Fag]]&lt;&gt;"","Hold " &amp; Table1[[#This Row],[Dette er for hold '# (fx 1-8 eller 1)]] &amp; " " &amp; Table1[[#This Row],[Beskrivelse]],"")</f>
        <v>F17: Hold 1-12 Præhospital indsats</v>
      </c>
      <c r="C50" s="79">
        <f>DATE($T$7, 1, -2) - WEEKDAY(DATE($T$7, 1, 3)) +Table1[[#This Row],[Kal uge]]* 7+Table1[[#This Row],[Uge dag]]-1</f>
        <v>44148</v>
      </c>
      <c r="D50" s="80">
        <v>0.45833333333333331</v>
      </c>
      <c r="E50" s="80">
        <v>0.57291666666666663</v>
      </c>
      <c r="F50" s="81"/>
      <c r="G50" s="82" t="s">
        <v>95</v>
      </c>
      <c r="H50" s="99" t="s">
        <v>200</v>
      </c>
      <c r="I50" s="83" t="s">
        <v>27</v>
      </c>
      <c r="J50" s="84" t="s">
        <v>156</v>
      </c>
      <c r="K50" s="84"/>
      <c r="L50" s="106"/>
      <c r="M50" s="84"/>
      <c r="N50" s="84" t="s">
        <v>222</v>
      </c>
      <c r="O50"/>
      <c r="P50" s="84">
        <v>46</v>
      </c>
      <c r="Q50" s="84"/>
      <c r="R50" s="83">
        <v>5</v>
      </c>
      <c r="V50" s="117">
        <v>199</v>
      </c>
      <c r="W50" s="117">
        <v>38</v>
      </c>
      <c r="X50" s="117">
        <v>10</v>
      </c>
      <c r="Z50" s="121"/>
    </row>
    <row r="51" spans="1:26" s="83" customFormat="1" ht="20.25" customHeight="1">
      <c r="A51" s="86"/>
      <c r="B51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51" s="79"/>
      <c r="D51" s="80"/>
      <c r="E51" s="80"/>
      <c r="F51" s="81"/>
      <c r="G51" s="82"/>
      <c r="H51" s="87"/>
      <c r="J51" s="84"/>
      <c r="K51" s="84"/>
      <c r="L51" s="84"/>
      <c r="M51" s="84"/>
      <c r="N51" s="84"/>
      <c r="O51"/>
      <c r="P51" s="84"/>
      <c r="Q51" s="84"/>
      <c r="V51" s="84"/>
      <c r="W51" s="84"/>
      <c r="X51" s="84"/>
      <c r="Z51" s="121"/>
    </row>
    <row r="52" spans="1:26" s="85" customFormat="1" ht="20.25" customHeight="1">
      <c r="A52" s="91" t="s">
        <v>101</v>
      </c>
      <c r="B52" s="78" t="str">
        <f>Table1[[#This Row],[Tom 3]]&amp;" "&amp;IF(Table1[[#This Row],[Fag]]&lt;&gt;"","Hold " &amp; Table1[[#This Row],[Dette er for hold '# (fx 1-8 eller 1)]] &amp; " " &amp; Table1[[#This Row],[Beskrivelse]],"")</f>
        <v>F18: Hold 1-12 Psykiatri i almen praksis</v>
      </c>
      <c r="C52" s="79">
        <f>DATE($T$7, 1, -2) - WEEKDAY(DATE($T$7, 1, 3)) +Table1[[#This Row],[Kal uge]]* 7+Table1[[#This Row],[Uge dag]]-1</f>
        <v>44162</v>
      </c>
      <c r="D52" s="80">
        <v>0.33333333333333331</v>
      </c>
      <c r="E52" s="80">
        <v>0.44791666666666669</v>
      </c>
      <c r="F52" s="81"/>
      <c r="G52" s="82" t="s">
        <v>26</v>
      </c>
      <c r="H52" s="99" t="s">
        <v>200</v>
      </c>
      <c r="I52" s="83" t="s">
        <v>27</v>
      </c>
      <c r="J52" s="84" t="s">
        <v>128</v>
      </c>
      <c r="K52" s="84"/>
      <c r="L52" s="106"/>
      <c r="M52" s="84"/>
      <c r="N52" s="84" t="s">
        <v>223</v>
      </c>
      <c r="O52"/>
      <c r="P52" s="84">
        <v>48</v>
      </c>
      <c r="Q52" s="84"/>
      <c r="R52" s="83">
        <v>5</v>
      </c>
      <c r="V52" s="117">
        <v>199</v>
      </c>
      <c r="W52" s="117">
        <v>38</v>
      </c>
      <c r="X52" s="117">
        <v>10</v>
      </c>
      <c r="Z52" s="121"/>
    </row>
    <row r="53" spans="1:26" s="85" customFormat="1" ht="30" customHeight="1">
      <c r="A53" s="91" t="s">
        <v>101</v>
      </c>
      <c r="B53" s="78" t="str">
        <f>Table1[[#This Row],[Tom 3]]&amp;" "&amp;IF(Table1[[#This Row],[Fag]]&lt;&gt;"","Hold " &amp; Table1[[#This Row],[Dette er for hold '# (fx 1-8 eller 1)]] &amp; " " &amp; Table1[[#This Row],[Beskrivelse]],"")</f>
        <v>F19: Hold 1-12 Type 2 diabetes. Fra diagnose til komplikationer i et tværsektorielt perspektiv</v>
      </c>
      <c r="C53" s="79">
        <f>DATE($T$7, 1, -2) - WEEKDAY(DATE($T$7, 1, 3)) +Table1[[#This Row],[Kal uge]]* 7+Table1[[#This Row],[Uge dag]]-1</f>
        <v>44162</v>
      </c>
      <c r="D53" s="80">
        <v>0.45833333333333331</v>
      </c>
      <c r="E53" s="80">
        <v>0.57291666666666663</v>
      </c>
      <c r="F53" s="81"/>
      <c r="G53" s="74" t="s">
        <v>129</v>
      </c>
      <c r="H53" s="99" t="s">
        <v>200</v>
      </c>
      <c r="I53" s="83" t="s">
        <v>27</v>
      </c>
      <c r="J53" s="84" t="s">
        <v>126</v>
      </c>
      <c r="K53" s="84"/>
      <c r="L53" s="106"/>
      <c r="M53" s="84"/>
      <c r="N53" s="84" t="s">
        <v>224</v>
      </c>
      <c r="O53"/>
      <c r="P53" s="84">
        <v>48</v>
      </c>
      <c r="Q53" s="84"/>
      <c r="R53" s="83">
        <v>5</v>
      </c>
      <c r="V53" s="117"/>
      <c r="W53" s="117">
        <v>38</v>
      </c>
      <c r="X53" s="117">
        <v>10</v>
      </c>
      <c r="Z53" s="121"/>
    </row>
    <row r="54" spans="1:26" s="83" customFormat="1" ht="30" customHeight="1">
      <c r="A54" s="86"/>
      <c r="B54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54" s="79"/>
      <c r="D54" s="80"/>
      <c r="E54" s="80"/>
      <c r="F54" s="81"/>
      <c r="G54" s="72"/>
      <c r="H54" s="87"/>
      <c r="J54" s="84"/>
      <c r="K54" s="84"/>
      <c r="L54" s="84"/>
      <c r="M54" s="84"/>
      <c r="N54" s="84"/>
      <c r="O54"/>
      <c r="P54" s="84"/>
      <c r="Q54" s="84"/>
      <c r="V54" s="84"/>
      <c r="W54" s="84"/>
      <c r="X54" s="84"/>
      <c r="Z54" s="121"/>
    </row>
    <row r="55" spans="1:26" s="83" customFormat="1" ht="30" customHeight="1">
      <c r="A55" s="86" t="s">
        <v>136</v>
      </c>
      <c r="B55" s="78" t="str">
        <f>Table1[[#This Row],[Tom 3]]&amp;" "&amp;IF(Table1[[#This Row],[Fag]]&lt;&gt;"","Hold " &amp; Table1[[#This Row],[Dette er for hold '# (fx 1-8 eller 1)]] &amp; " " &amp; Table1[[#This Row],[Beskrivelse]],"")</f>
        <v>F20: Hold 1-12 Multitraume og CT</v>
      </c>
      <c r="C55" s="131">
        <f>DATE($T$7, 1, -2) - WEEKDAY(DATE($T$7, 1, 3)) +Table1[[#This Row],[Kal uge]]* 7+Table1[[#This Row],[Uge dag]]-1</f>
        <v>44169</v>
      </c>
      <c r="D55" s="80">
        <v>0.42708333333333331</v>
      </c>
      <c r="E55" s="80">
        <v>0.45833333333333331</v>
      </c>
      <c r="F55" s="81"/>
      <c r="G55" s="72" t="s">
        <v>176</v>
      </c>
      <c r="H55" s="99" t="s">
        <v>275</v>
      </c>
      <c r="I55" s="83" t="s">
        <v>27</v>
      </c>
      <c r="J55" s="84" t="s">
        <v>86</v>
      </c>
      <c r="K55" s="84"/>
      <c r="L55" s="106"/>
      <c r="M55" s="84"/>
      <c r="N55" s="84" t="s">
        <v>225</v>
      </c>
      <c r="O55"/>
      <c r="P55" s="84">
        <v>49</v>
      </c>
      <c r="Q55" s="84"/>
      <c r="R55" s="83">
        <v>5</v>
      </c>
      <c r="V55" s="117">
        <v>199</v>
      </c>
      <c r="W55" s="117">
        <v>25</v>
      </c>
      <c r="X55" s="117">
        <v>10</v>
      </c>
      <c r="Z55" s="121"/>
    </row>
    <row r="56" spans="1:26" s="85" customFormat="1" ht="20.25" customHeight="1">
      <c r="A56" s="88" t="s">
        <v>98</v>
      </c>
      <c r="B56" s="78" t="str">
        <f>Table1[[#This Row],[Tom 3]]&amp;" "&amp;IF(Table1[[#This Row],[Fag]]&lt;&gt;"","Hold " &amp; Table1[[#This Row],[Dette er for hold '# (fx 1-8 eller 1)]] &amp; " " &amp; Table1[[#This Row],[Beskrivelse]],"")</f>
        <v>F21: Hold 1-12 Thyroidea 1</v>
      </c>
      <c r="C56" s="79">
        <f>DATE($T$7, 1, -2) - WEEKDAY(DATE($T$7, 1, 3)) +Table1[[#This Row],[Kal uge]]* 7+Table1[[#This Row],[Uge dag]]-1</f>
        <v>44169</v>
      </c>
      <c r="D56" s="80">
        <v>0.46875</v>
      </c>
      <c r="E56" s="80">
        <v>0.5</v>
      </c>
      <c r="F56" s="81"/>
      <c r="G56" s="82" t="s">
        <v>262</v>
      </c>
      <c r="H56" s="99" t="s">
        <v>275</v>
      </c>
      <c r="I56" s="83" t="s">
        <v>27</v>
      </c>
      <c r="J56" s="128" t="s">
        <v>264</v>
      </c>
      <c r="K56" s="84"/>
      <c r="L56" s="106"/>
      <c r="M56" s="84"/>
      <c r="N56" s="84" t="s">
        <v>226</v>
      </c>
      <c r="O56"/>
      <c r="P56" s="84">
        <v>49</v>
      </c>
      <c r="Q56" s="84"/>
      <c r="R56" s="83">
        <v>5</v>
      </c>
      <c r="V56" s="117">
        <v>199</v>
      </c>
      <c r="W56" s="117">
        <v>25</v>
      </c>
      <c r="X56" s="117">
        <v>10</v>
      </c>
      <c r="Z56" s="121"/>
    </row>
    <row r="57" spans="1:26" s="85" customFormat="1" ht="20.25" customHeight="1">
      <c r="A57" s="88" t="s">
        <v>98</v>
      </c>
      <c r="B57" s="78" t="str">
        <f>Table1[[#This Row],[Tom 3]]&amp;" "&amp;IF(Table1[[#This Row],[Fag]]&lt;&gt;"","Hold " &amp; Table1[[#This Row],[Dette er for hold '# (fx 1-8 eller 1)]] &amp; " " &amp; Table1[[#This Row],[Beskrivelse]],"")</f>
        <v>F29: Hold 1-12 Thyroidea 2</v>
      </c>
      <c r="C57" s="79">
        <f>DATE($T$7, 1, -2) - WEEKDAY(DATE($T$7, 1, 3)) +Table1[[#This Row],[Kal uge]]* 7+Table1[[#This Row],[Uge dag]]-1</f>
        <v>44169</v>
      </c>
      <c r="D57" s="80">
        <v>0.51041666666666663</v>
      </c>
      <c r="E57" s="80">
        <v>0.54166666666666663</v>
      </c>
      <c r="F57" s="81"/>
      <c r="G57" s="82" t="s">
        <v>263</v>
      </c>
      <c r="H57" s="99" t="s">
        <v>275</v>
      </c>
      <c r="I57" s="129" t="s">
        <v>27</v>
      </c>
      <c r="J57" s="128" t="s">
        <v>264</v>
      </c>
      <c r="K57" s="84"/>
      <c r="L57" s="97"/>
      <c r="M57" s="84"/>
      <c r="N57" s="84" t="s">
        <v>273</v>
      </c>
      <c r="O57"/>
      <c r="P57" s="84">
        <v>49</v>
      </c>
      <c r="Q57" s="84"/>
      <c r="R57" s="83">
        <v>5</v>
      </c>
      <c r="V57" s="117"/>
      <c r="W57" s="117"/>
      <c r="X57" s="117"/>
      <c r="Z57" s="121"/>
    </row>
    <row r="58" spans="1:26" s="85" customFormat="1" ht="20.25" customHeight="1">
      <c r="A58" s="88" t="s">
        <v>98</v>
      </c>
      <c r="B58" s="78" t="str">
        <f>Table1[[#This Row],[Tom 3]]&amp;" "&amp;IF(Table1[[#This Row],[Fag]]&lt;&gt;"","Hold " &amp; Table1[[#This Row],[Dette er for hold '# (fx 1-8 eller 1)]] &amp; " " &amp; Table1[[#This Row],[Beskrivelse]],"")</f>
        <v>F30: Hold 1-12 Calcium metabolisme 1</v>
      </c>
      <c r="C58" s="79">
        <f>DATE($T$7, 1, -2) - WEEKDAY(DATE($T$7, 1, 3)) +Table1[[#This Row],[Kal uge]]* 7+Table1[[#This Row],[Uge dag]]-1</f>
        <v>44169</v>
      </c>
      <c r="D58" s="80">
        <v>0.55208333333333337</v>
      </c>
      <c r="E58" s="80">
        <v>0.58333333333333337</v>
      </c>
      <c r="F58" s="81"/>
      <c r="G58" s="82" t="s">
        <v>266</v>
      </c>
      <c r="H58" s="99" t="s">
        <v>275</v>
      </c>
      <c r="I58" s="130" t="s">
        <v>27</v>
      </c>
      <c r="J58" s="111" t="s">
        <v>265</v>
      </c>
      <c r="K58" s="84"/>
      <c r="L58" s="97"/>
      <c r="M58" s="84"/>
      <c r="N58" s="84" t="s">
        <v>274</v>
      </c>
      <c r="O58"/>
      <c r="P58" s="84">
        <v>49</v>
      </c>
      <c r="Q58" s="84"/>
      <c r="R58" s="83">
        <v>5</v>
      </c>
      <c r="V58" s="117"/>
      <c r="W58" s="117"/>
      <c r="X58" s="117"/>
      <c r="Z58" s="121"/>
    </row>
    <row r="59" spans="1:26" s="83" customFormat="1" ht="20.25" customHeight="1">
      <c r="A59" s="86"/>
      <c r="B59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59" s="79"/>
      <c r="D59" s="80"/>
      <c r="E59" s="80"/>
      <c r="F59" s="81"/>
      <c r="G59" s="82"/>
      <c r="H59" s="87"/>
      <c r="J59" s="110"/>
      <c r="K59" s="84"/>
      <c r="L59" s="84"/>
      <c r="M59" s="84"/>
      <c r="N59" s="84"/>
      <c r="O59"/>
      <c r="P59" s="84"/>
      <c r="Q59" s="84"/>
      <c r="V59" s="84"/>
      <c r="W59" s="84"/>
      <c r="X59" s="84"/>
      <c r="Z59" s="121"/>
    </row>
    <row r="60" spans="1:26" s="85" customFormat="1" ht="20.25" customHeight="1">
      <c r="A60" s="89" t="s">
        <v>105</v>
      </c>
      <c r="B60" s="78" t="str">
        <f>Table1[[#This Row],[Tom 3]]&amp;" "&amp;IF(Table1[[#This Row],[Fag]]&lt;&gt;"","Hold " &amp; Table1[[#This Row],[Dette er for hold '# (fx 1-8 eller 1)]] &amp; " " &amp; Table1[[#This Row],[Beskrivelse]],"")</f>
        <v>F22: Hold 1-12 Se dagsprogram på BB under undervisningsmateriale - ortopædkirurgi</v>
      </c>
      <c r="C60" s="79">
        <f>DATE($T$7, 1, -2) - WEEKDAY(DATE($T$7, 1, 3)) +Table1[[#This Row],[Kal uge]]* 7+Table1[[#This Row],[Uge dag]]-1</f>
        <v>44176</v>
      </c>
      <c r="D60" s="80">
        <v>0.33333333333333331</v>
      </c>
      <c r="E60" s="80">
        <v>0.44791666666666669</v>
      </c>
      <c r="F60" s="81"/>
      <c r="G60" s="82" t="s">
        <v>276</v>
      </c>
      <c r="H60" s="123" t="s">
        <v>278</v>
      </c>
      <c r="I60" s="83" t="s">
        <v>27</v>
      </c>
      <c r="J60" s="84" t="s">
        <v>277</v>
      </c>
      <c r="K60" s="84"/>
      <c r="L60" s="106"/>
      <c r="M60" s="84"/>
      <c r="N60" s="84" t="s">
        <v>227</v>
      </c>
      <c r="O60"/>
      <c r="P60" s="84">
        <v>50</v>
      </c>
      <c r="Q60" s="84"/>
      <c r="R60" s="83">
        <v>5</v>
      </c>
      <c r="V60" s="117">
        <v>199</v>
      </c>
      <c r="W60" s="117">
        <v>38</v>
      </c>
      <c r="X60" s="117">
        <v>10</v>
      </c>
      <c r="Z60" s="121"/>
    </row>
    <row r="61" spans="1:26" s="85" customFormat="1" ht="30" customHeight="1">
      <c r="A61" s="89" t="s">
        <v>105</v>
      </c>
      <c r="B61" s="78" t="str">
        <f>Table1[[#This Row],[Tom 3]]&amp;" "&amp;IF(Table1[[#This Row],[Fag]]&lt;&gt;"","Hold " &amp; Table1[[#This Row],[Dette er for hold '# (fx 1-8 eller 1)]] &amp; " " &amp; Table1[[#This Row],[Beskrivelse]],"")</f>
        <v>F23: Hold 1-12 Se dagsprogram på BB under undervisningsmateriale - ortopædkirurgi</v>
      </c>
      <c r="C61" s="79">
        <f>DATE($T$7, 1, -2) - WEEKDAY(DATE($T$7, 1, 3)) +Table1[[#This Row],[Kal uge]]* 7+Table1[[#This Row],[Uge dag]]-1</f>
        <v>44176</v>
      </c>
      <c r="D61" s="80">
        <v>0.45833333333333331</v>
      </c>
      <c r="E61" s="80">
        <v>0.57291666666666663</v>
      </c>
      <c r="F61" s="81"/>
      <c r="G61" s="82" t="s">
        <v>276</v>
      </c>
      <c r="H61" s="123" t="s">
        <v>278</v>
      </c>
      <c r="I61" s="83" t="s">
        <v>27</v>
      </c>
      <c r="J61" s="84" t="s">
        <v>277</v>
      </c>
      <c r="K61" s="84"/>
      <c r="L61" s="106"/>
      <c r="M61" s="84"/>
      <c r="N61" s="84" t="s">
        <v>228</v>
      </c>
      <c r="O61"/>
      <c r="P61" s="84">
        <v>50</v>
      </c>
      <c r="Q61" s="84"/>
      <c r="R61" s="83">
        <v>5</v>
      </c>
      <c r="V61" s="117">
        <v>199</v>
      </c>
      <c r="W61" s="117">
        <v>38</v>
      </c>
      <c r="X61" s="117">
        <v>10</v>
      </c>
      <c r="Z61" s="121"/>
    </row>
    <row r="62" spans="1:26" s="83" customFormat="1" ht="30" customHeight="1">
      <c r="A62" s="86"/>
      <c r="B62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62" s="79"/>
      <c r="D62" s="80"/>
      <c r="E62" s="80"/>
      <c r="F62" s="81"/>
      <c r="H62" s="123" t="s">
        <v>278</v>
      </c>
      <c r="J62" s="84"/>
      <c r="K62" s="84"/>
      <c r="L62" s="84"/>
      <c r="M62" s="84"/>
      <c r="N62" s="84"/>
      <c r="O62"/>
      <c r="P62" s="84"/>
      <c r="Q62" s="84"/>
      <c r="V62" s="84"/>
      <c r="W62" s="84"/>
      <c r="X62" s="84"/>
      <c r="Z62" s="121"/>
    </row>
    <row r="63" spans="1:26" s="85" customFormat="1" ht="30" customHeight="1">
      <c r="A63" s="77" t="s">
        <v>96</v>
      </c>
      <c r="B63" s="78" t="str">
        <f>Table1[[#This Row],[Tom 3]]&amp;" "&amp;IF(Table1[[#This Row],[Fag]]&lt;&gt;"","Hold " &amp; Table1[[#This Row],[Dette er for hold '# (fx 1-8 eller 1)]] &amp; " " &amp; Table1[[#This Row],[Beskrivelse]],"")</f>
        <v xml:space="preserve">F24: Hold 1-12 Infektion og Ældre
Anæmi hos ældre
</v>
      </c>
      <c r="C63" s="79">
        <f>DATE($T$7, 1, -2) - WEEKDAY(DATE($T$7, 1, 3)) +Table1[[#This Row],[Kal uge]]* 7+Table1[[#This Row],[Uge dag]]-1</f>
        <v>44183</v>
      </c>
      <c r="D63" s="80">
        <v>0.33333333333333331</v>
      </c>
      <c r="E63" s="80">
        <v>0.36458333333333331</v>
      </c>
      <c r="F63" s="81"/>
      <c r="G63" s="82" t="s">
        <v>92</v>
      </c>
      <c r="H63" s="123" t="s">
        <v>278</v>
      </c>
      <c r="I63" s="83" t="s">
        <v>27</v>
      </c>
      <c r="J63" s="84" t="s">
        <v>281</v>
      </c>
      <c r="K63" s="84"/>
      <c r="L63" s="106"/>
      <c r="M63" s="84"/>
      <c r="N63" s="84" t="s">
        <v>229</v>
      </c>
      <c r="O63"/>
      <c r="P63" s="84">
        <v>51</v>
      </c>
      <c r="Q63" s="84"/>
      <c r="R63" s="83">
        <v>5</v>
      </c>
      <c r="V63" s="117">
        <v>199</v>
      </c>
      <c r="W63" s="117">
        <v>25</v>
      </c>
      <c r="X63" s="117">
        <v>10</v>
      </c>
      <c r="Z63" s="121"/>
    </row>
    <row r="64" spans="1:26" s="85" customFormat="1" ht="30" customHeight="1">
      <c r="A64" s="77" t="s">
        <v>96</v>
      </c>
      <c r="B64" s="78" t="str">
        <f>Table1[[#This Row],[Tom 3]]&amp;" "&amp;IF(Table1[[#This Row],[Fag]]&lt;&gt;"","Hold " &amp; Table1[[#This Row],[Dette er for hold '# (fx 1-8 eller 1)]] &amp; " " &amp; Table1[[#This Row],[Beskrivelse]],"")</f>
        <v>F24: Hold 1-12 Infektioner hos ældre</v>
      </c>
      <c r="C64" s="79">
        <f>DATE($T$7, 1, -2) - WEEKDAY(DATE($T$7, 1, 3)) +Table1[[#This Row],[Kal uge]]* 7+Table1[[#This Row],[Uge dag]]-1</f>
        <v>44183</v>
      </c>
      <c r="D64" s="80">
        <v>0.375</v>
      </c>
      <c r="E64" s="80">
        <v>0.40625</v>
      </c>
      <c r="F64" s="81"/>
      <c r="G64" s="82" t="s">
        <v>280</v>
      </c>
      <c r="H64" s="123" t="s">
        <v>278</v>
      </c>
      <c r="I64" s="83" t="s">
        <v>27</v>
      </c>
      <c r="J64" s="84" t="s">
        <v>281</v>
      </c>
      <c r="K64" s="84"/>
      <c r="L64" s="106"/>
      <c r="M64" s="84"/>
      <c r="N64" s="84" t="s">
        <v>229</v>
      </c>
      <c r="O64"/>
      <c r="P64" s="84">
        <v>51</v>
      </c>
      <c r="Q64" s="84"/>
      <c r="R64" s="83">
        <v>5</v>
      </c>
      <c r="V64" s="117"/>
      <c r="W64" s="117"/>
      <c r="X64" s="117"/>
      <c r="Z64" s="121"/>
    </row>
    <row r="65" spans="1:26" s="85" customFormat="1" ht="30" customHeight="1">
      <c r="A65" s="77" t="s">
        <v>96</v>
      </c>
      <c r="B65" s="78" t="str">
        <f>Table1[[#This Row],[Tom 3]]&amp;" "&amp;IF(Table1[[#This Row],[Fag]]&lt;&gt;"","Hold " &amp; Table1[[#This Row],[Dette er for hold '# (fx 1-8 eller 1)]] &amp; " " &amp; Table1[[#This Row],[Beskrivelse]],"")</f>
        <v>F24: Hold 1-12 Infektioner hos ældre</v>
      </c>
      <c r="C65" s="79">
        <f>DATE($T$7, 1, -2) - WEEKDAY(DATE($T$7, 1, 3)) +Table1[[#This Row],[Kal uge]]* 7+Table1[[#This Row],[Uge dag]]-1</f>
        <v>44183</v>
      </c>
      <c r="D65" s="80">
        <v>0.41666666666666669</v>
      </c>
      <c r="E65" s="80">
        <v>0.44791666666666669</v>
      </c>
      <c r="F65" s="81"/>
      <c r="G65" s="82" t="s">
        <v>280</v>
      </c>
      <c r="H65" s="123" t="s">
        <v>278</v>
      </c>
      <c r="I65" s="83" t="s">
        <v>27</v>
      </c>
      <c r="J65" s="84" t="s">
        <v>281</v>
      </c>
      <c r="K65" s="84"/>
      <c r="L65" s="106"/>
      <c r="M65" s="84"/>
      <c r="N65" s="84" t="s">
        <v>229</v>
      </c>
      <c r="O65"/>
      <c r="P65" s="84">
        <v>51</v>
      </c>
      <c r="Q65" s="84"/>
      <c r="R65" s="83">
        <v>5</v>
      </c>
      <c r="V65" s="117"/>
      <c r="W65" s="117"/>
      <c r="X65" s="117"/>
      <c r="Z65" s="121"/>
    </row>
    <row r="66" spans="1:26" s="85" customFormat="1" ht="20.25" customHeight="1">
      <c r="A66" s="91" t="s">
        <v>101</v>
      </c>
      <c r="B66" s="78" t="str">
        <f>Table1[[#This Row],[Tom 3]]&amp;" "&amp;IF(Table1[[#This Row],[Fag]]&lt;&gt;"","Hold " &amp; Table1[[#This Row],[Dette er for hold '# (fx 1-8 eller 1)]] &amp; " " &amp; Table1[[#This Row],[Beskrivelse]],"")</f>
        <v>F25: Hold 1-12 UVI-symposium</v>
      </c>
      <c r="C66" s="79">
        <f>DATE($T$7, 1, -2) - WEEKDAY(DATE($T$7, 1, 3)) +Table1[[#This Row],[Kal uge]]* 7+Table1[[#This Row],[Uge dag]]-1</f>
        <v>44183</v>
      </c>
      <c r="D66" s="80">
        <v>0.45833333333333331</v>
      </c>
      <c r="E66" s="80">
        <v>0.57291666666666663</v>
      </c>
      <c r="F66" s="81"/>
      <c r="G66" s="82" t="s">
        <v>66</v>
      </c>
      <c r="H66" s="123" t="s">
        <v>278</v>
      </c>
      <c r="I66" s="83" t="s">
        <v>27</v>
      </c>
      <c r="J66" s="74" t="s">
        <v>127</v>
      </c>
      <c r="K66" s="84"/>
      <c r="L66" s="106"/>
      <c r="M66" s="84"/>
      <c r="N66" s="84" t="s">
        <v>230</v>
      </c>
      <c r="O66"/>
      <c r="P66" s="84">
        <v>51</v>
      </c>
      <c r="Q66" s="84"/>
      <c r="R66" s="83">
        <v>5</v>
      </c>
      <c r="V66" s="117">
        <v>199</v>
      </c>
      <c r="W66" s="117">
        <v>25</v>
      </c>
      <c r="X66" s="117">
        <v>10</v>
      </c>
      <c r="Z66" s="121"/>
    </row>
    <row r="67" spans="1:26" s="83" customFormat="1" ht="20.25" customHeight="1">
      <c r="A67" s="86"/>
      <c r="B67" s="78" t="str">
        <f>Table1[[#This Row],[Tom 3]]&amp;" "&amp;IF(Table1[[#This Row],[Fag]]&lt;&gt;"","Hold " &amp; Table1[[#This Row],[Dette er for hold '# (fx 1-8 eller 1)]] &amp; " " &amp; Table1[[#This Row],[Beskrivelse]],"")</f>
        <v xml:space="preserve"> </v>
      </c>
      <c r="C67" s="79"/>
      <c r="D67" s="80"/>
      <c r="E67" s="80"/>
      <c r="F67" s="81"/>
      <c r="G67" s="82"/>
      <c r="H67" s="123" t="s">
        <v>278</v>
      </c>
      <c r="J67" s="72"/>
      <c r="K67" s="84"/>
      <c r="L67" s="84"/>
      <c r="M67" s="84"/>
      <c r="N67" s="84"/>
      <c r="O67"/>
      <c r="P67" s="84"/>
      <c r="Q67" s="84"/>
      <c r="V67" s="84"/>
      <c r="W67" s="84"/>
      <c r="X67" s="84"/>
      <c r="Z67" s="121"/>
    </row>
    <row r="68" spans="1:26" s="85" customFormat="1" ht="20.25" customHeight="1">
      <c r="A68" s="88" t="s">
        <v>98</v>
      </c>
      <c r="B68" s="78" t="str">
        <f>Table1[[#This Row],[Tom 3]]&amp;" "&amp;IF(Table1[[#This Row],[Fag]]&lt;&gt;"","Hold " &amp; Table1[[#This Row],[Dette er for hold '# (fx 1-8 eller 1)]] &amp; " " &amp; Table1[[#This Row],[Beskrivelse]],"")</f>
        <v>F26: Hold 1-12 Calcium metabolisme 2</v>
      </c>
      <c r="C68" s="79">
        <f>DATE($T$7+1, 1, -2) - WEEKDAY(DATE($T$7+1, 1, 3)) +Table1[[#This Row],[Kal uge]]* 7+Table1[[#This Row],[Uge dag]]-1</f>
        <v>44204</v>
      </c>
      <c r="D68" s="80">
        <v>0.33333333333333331</v>
      </c>
      <c r="E68" s="80">
        <v>0.44791666666666669</v>
      </c>
      <c r="F68" s="81"/>
      <c r="G68" s="82" t="s">
        <v>267</v>
      </c>
      <c r="H68" s="123" t="s">
        <v>278</v>
      </c>
      <c r="I68" s="83" t="s">
        <v>27</v>
      </c>
      <c r="J68" s="112" t="s">
        <v>265</v>
      </c>
      <c r="K68" s="84"/>
      <c r="L68" s="106"/>
      <c r="M68" s="84"/>
      <c r="N68" s="84" t="s">
        <v>231</v>
      </c>
      <c r="O68"/>
      <c r="P68" s="84">
        <v>1</v>
      </c>
      <c r="Q68" s="84"/>
      <c r="R68" s="83">
        <v>5</v>
      </c>
      <c r="V68" s="117">
        <v>199</v>
      </c>
      <c r="W68" s="117">
        <v>148</v>
      </c>
      <c r="X68" s="117">
        <v>70</v>
      </c>
      <c r="Z68" s="121"/>
    </row>
    <row r="69" spans="1:26" s="85" customFormat="1" ht="20.25" customHeight="1">
      <c r="A69" s="88" t="s">
        <v>98</v>
      </c>
      <c r="B69" s="78" t="str">
        <f>Table1[[#This Row],[Tom 3]]&amp;" "&amp;IF(Table1[[#This Row],[Fag]]&lt;&gt;"","Hold " &amp; Table1[[#This Row],[Dette er for hold '# (fx 1-8 eller 1)]] &amp; " " &amp; Table1[[#This Row],[Beskrivelse]],"")</f>
        <v>F27: Hold 1-12 Osteoporose 1</v>
      </c>
      <c r="C69" s="79">
        <f>DATE($T$7+1, 1, -2) - WEEKDAY(DATE($T$7+1, 1, 3)) +Table1[[#This Row],[Kal uge]]* 7+Table1[[#This Row],[Uge dag]]-1</f>
        <v>44204</v>
      </c>
      <c r="D69" s="80">
        <v>0.375</v>
      </c>
      <c r="E69" s="80">
        <v>0.40625</v>
      </c>
      <c r="F69" s="81"/>
      <c r="G69" s="82" t="s">
        <v>268</v>
      </c>
      <c r="H69" s="123" t="s">
        <v>278</v>
      </c>
      <c r="I69" s="83" t="s">
        <v>27</v>
      </c>
      <c r="J69" s="112" t="s">
        <v>270</v>
      </c>
      <c r="K69" s="84"/>
      <c r="L69" s="106"/>
      <c r="M69" s="84"/>
      <c r="N69" s="84" t="s">
        <v>271</v>
      </c>
      <c r="O69"/>
      <c r="P69" s="84">
        <v>1</v>
      </c>
      <c r="Q69" s="84"/>
      <c r="R69" s="83">
        <v>5</v>
      </c>
      <c r="V69" s="117">
        <v>199</v>
      </c>
      <c r="W69" s="117">
        <v>148</v>
      </c>
      <c r="X69" s="117">
        <v>70</v>
      </c>
      <c r="Z69" s="121"/>
    </row>
    <row r="70" spans="1:26" s="85" customFormat="1" ht="20.25" customHeight="1">
      <c r="A70" s="88" t="s">
        <v>98</v>
      </c>
      <c r="B70" s="78" t="str">
        <f>Table1[[#This Row],[Tom 3]]&amp;" "&amp;IF(Table1[[#This Row],[Fag]]&lt;&gt;"","Hold " &amp; Table1[[#This Row],[Dette er for hold '# (fx 1-8 eller 1)]] &amp; " " &amp; Table1[[#This Row],[Beskrivelse]],"")</f>
        <v>F28: Hold 1-12 Osteoporose 2</v>
      </c>
      <c r="C70" s="79">
        <f>DATE($T$7+1, 1, -2) - WEEKDAY(DATE($T$7+1, 1, 3)) +Table1[[#This Row],[Kal uge]]* 7+Table1[[#This Row],[Uge dag]]-1</f>
        <v>44204</v>
      </c>
      <c r="D70" s="80">
        <v>0.41666666666666669</v>
      </c>
      <c r="E70" s="80">
        <v>0.44791666666666669</v>
      </c>
      <c r="F70" s="81"/>
      <c r="G70" s="82" t="s">
        <v>269</v>
      </c>
      <c r="H70" s="123" t="s">
        <v>278</v>
      </c>
      <c r="I70" s="83" t="s">
        <v>27</v>
      </c>
      <c r="J70" s="112" t="s">
        <v>270</v>
      </c>
      <c r="K70" s="84"/>
      <c r="L70" s="106"/>
      <c r="M70" s="84"/>
      <c r="N70" s="84" t="s">
        <v>272</v>
      </c>
      <c r="O70"/>
      <c r="P70" s="84">
        <v>1</v>
      </c>
      <c r="Q70" s="84"/>
      <c r="R70" s="83">
        <v>5</v>
      </c>
      <c r="V70" s="117">
        <v>199</v>
      </c>
      <c r="W70" s="117">
        <v>148</v>
      </c>
      <c r="X70" s="117">
        <v>70</v>
      </c>
      <c r="Z70" s="121"/>
    </row>
    <row r="71" spans="1:26" ht="20.25" customHeight="1">
      <c r="A71" s="2"/>
      <c r="B71" s="18"/>
      <c r="C71" s="36"/>
      <c r="D71" s="32"/>
      <c r="E71" s="32"/>
      <c r="F71" s="17"/>
      <c r="G71" s="17"/>
      <c r="H71" s="14"/>
      <c r="I71" s="6"/>
      <c r="J71" s="6"/>
      <c r="K71" s="6"/>
      <c r="L71" s="6"/>
      <c r="M71" s="6"/>
      <c r="N71" s="6"/>
      <c r="P71" s="6"/>
      <c r="Q71" s="6"/>
      <c r="V71" s="6"/>
      <c r="W71" s="6"/>
      <c r="X71" s="6"/>
    </row>
    <row r="72" spans="1:26" ht="20.25" customHeight="1">
      <c r="A72" s="2"/>
      <c r="B72" s="66" t="s">
        <v>71</v>
      </c>
      <c r="C72" s="36"/>
      <c r="D72" s="32"/>
      <c r="E72" s="32"/>
      <c r="F72" s="17"/>
      <c r="G72" s="17"/>
      <c r="H72" s="14"/>
      <c r="I72" s="6"/>
      <c r="J72" s="6"/>
      <c r="K72" s="6"/>
      <c r="L72" s="6"/>
      <c r="M72" s="6"/>
      <c r="N72" s="6"/>
      <c r="P72" s="6"/>
      <c r="Q72" s="6"/>
      <c r="V72" s="6"/>
      <c r="W72" s="6"/>
      <c r="X72" s="6"/>
    </row>
    <row r="73" spans="1:26" ht="15">
      <c r="A73" s="2"/>
      <c r="B73" s="18"/>
      <c r="C73" s="36"/>
      <c r="D73" s="32"/>
      <c r="E73" s="32"/>
      <c r="F73" s="17"/>
      <c r="G73" s="17"/>
      <c r="H73" s="14"/>
      <c r="I73" s="6"/>
      <c r="J73" s="6"/>
      <c r="K73" s="6"/>
      <c r="L73" s="20" t="s">
        <v>177</v>
      </c>
      <c r="M73" s="6"/>
      <c r="N73" s="6"/>
      <c r="P73" s="6"/>
      <c r="Q73" s="6"/>
      <c r="V73" s="6"/>
      <c r="W73" s="6"/>
      <c r="X73" s="6"/>
    </row>
    <row r="74" spans="1:26" ht="15">
      <c r="A74" s="2" t="s">
        <v>71</v>
      </c>
      <c r="B74" t="str">
        <f>IF(Table1[[#This Row],[Fag]]&lt;&gt;"","Hold " &amp; Table1[[#This Row],[Dette er for hold '# (fx 1-8 eller 1)]] &amp; " " &amp; Table1[[#This Row],[Beskrivelse]],"")</f>
        <v>Hold 1-4 Anæstesi</v>
      </c>
      <c r="C74" s="36">
        <f>DATE($T$7, 1, -2) - WEEKDAY(DATE($T$7, 1, 3)) +Table1[[#This Row],[Kal uge]]* 7+Table1[[#This Row],[Uge dag]]-1</f>
        <v>44067</v>
      </c>
      <c r="D74" s="32">
        <v>0.33333333333333331</v>
      </c>
      <c r="E74" s="32">
        <v>0.66666666666666663</v>
      </c>
      <c r="F74" s="17"/>
      <c r="G74" s="17" t="s">
        <v>54</v>
      </c>
      <c r="H74" s="93" t="s">
        <v>141</v>
      </c>
      <c r="I74" s="14" t="s">
        <v>30</v>
      </c>
      <c r="J74" s="6" t="s">
        <v>67</v>
      </c>
      <c r="K74" s="6"/>
      <c r="L74" s="6"/>
      <c r="M74" s="6"/>
      <c r="N74" s="6"/>
      <c r="P74" s="6">
        <v>35</v>
      </c>
      <c r="Q74" s="6"/>
      <c r="R74">
        <v>1</v>
      </c>
      <c r="V74" s="119">
        <v>66</v>
      </c>
      <c r="W74" s="119" t="s">
        <v>173</v>
      </c>
      <c r="X74" s="119"/>
      <c r="Z74" s="108"/>
    </row>
    <row r="75" spans="1:26" ht="15">
      <c r="A75" s="2" t="str">
        <f>A74</f>
        <v>Akut uge - obligatorisk</v>
      </c>
      <c r="B75" t="str">
        <f>IF(Table1[[#This Row],[Fag]]&lt;&gt;"","Hold " &amp; Table1[[#This Row],[Dette er for hold '# (fx 1-8 eller 1)]] &amp; " " &amp; Table1[[#This Row],[Beskrivelse]],"")</f>
        <v>Hold 1-4 Akut medicin</v>
      </c>
      <c r="C75" s="36">
        <f>DATE($T$7, 1, -2) - WEEKDAY(DATE($T$7, 1, 3)) +Table1[[#This Row],[Kal uge]]* 7+Table1[[#This Row],[Uge dag]]-1</f>
        <v>44068</v>
      </c>
      <c r="D75" s="32">
        <f t="shared" ref="D75:E78" si="0">D74</f>
        <v>0.33333333333333331</v>
      </c>
      <c r="E75" s="32">
        <f t="shared" si="0"/>
        <v>0.66666666666666663</v>
      </c>
      <c r="F75" s="17"/>
      <c r="G75" s="17" t="s">
        <v>29</v>
      </c>
      <c r="H75" s="93" t="s">
        <v>141</v>
      </c>
      <c r="I75" s="14" t="str">
        <f>I74</f>
        <v>1-4</v>
      </c>
      <c r="J75" s="6" t="s">
        <v>67</v>
      </c>
      <c r="K75" s="6"/>
      <c r="L75" s="6"/>
      <c r="M75" s="6"/>
      <c r="N75" s="6"/>
      <c r="P75" s="6">
        <f>P74</f>
        <v>35</v>
      </c>
      <c r="Q75" s="6"/>
      <c r="R75">
        <v>2</v>
      </c>
      <c r="V75" s="119">
        <v>66</v>
      </c>
      <c r="W75" s="119" t="s">
        <v>173</v>
      </c>
      <c r="X75" s="119"/>
      <c r="Z75" s="108"/>
    </row>
    <row r="76" spans="1:26" ht="15">
      <c r="A76" s="2" t="str">
        <f>A75</f>
        <v>Akut uge - obligatorisk</v>
      </c>
      <c r="B76" t="str">
        <f>IF(Table1[[#This Row],[Fag]]&lt;&gt;"","Hold " &amp; Table1[[#This Row],[Dette er for hold '# (fx 1-8 eller 1)]] &amp; " " &amp; Table1[[#This Row],[Beskrivelse]],"")</f>
        <v>Hold 1-4 Medicinsk endokrinologi</v>
      </c>
      <c r="C76" s="36">
        <f>DATE($T$7, 1, -2) - WEEKDAY(DATE($T$7, 1, 3)) +Table1[[#This Row],[Kal uge]]* 7+Table1[[#This Row],[Uge dag]]-1</f>
        <v>44069</v>
      </c>
      <c r="D76" s="32">
        <f t="shared" si="0"/>
        <v>0.33333333333333331</v>
      </c>
      <c r="E76" s="32">
        <f t="shared" si="0"/>
        <v>0.66666666666666663</v>
      </c>
      <c r="F76" s="17"/>
      <c r="G76" s="17" t="s">
        <v>157</v>
      </c>
      <c r="H76" s="93" t="s">
        <v>141</v>
      </c>
      <c r="I76" s="14" t="str">
        <f>I75</f>
        <v>1-4</v>
      </c>
      <c r="J76" s="6" t="s">
        <v>67</v>
      </c>
      <c r="K76" s="6"/>
      <c r="L76" s="6"/>
      <c r="M76" s="6"/>
      <c r="N76" s="6"/>
      <c r="P76" s="6">
        <f>P75</f>
        <v>35</v>
      </c>
      <c r="Q76" s="6"/>
      <c r="R76">
        <v>3</v>
      </c>
      <c r="V76" s="119">
        <v>66</v>
      </c>
      <c r="W76" s="119" t="s">
        <v>173</v>
      </c>
      <c r="X76" s="119"/>
      <c r="Z76" s="108"/>
    </row>
    <row r="77" spans="1:26" ht="15">
      <c r="A77" s="2" t="str">
        <f>A76</f>
        <v>Akut uge - obligatorisk</v>
      </c>
      <c r="B77" t="str">
        <f>IF(Table1[[#This Row],[Fag]]&lt;&gt;"","Hold " &amp; Table1[[#This Row],[Dette er for hold '# (fx 1-8 eller 1)]] &amp; " " &amp; Table1[[#This Row],[Beskrivelse]],"")</f>
        <v>Hold 1-4 Ortopædkirurgi</v>
      </c>
      <c r="C77" s="36">
        <f>DATE($T$7, 1, -2) - WEEKDAY(DATE($T$7, 1, 3)) +Table1[[#This Row],[Kal uge]]* 7+Table1[[#This Row],[Uge dag]]-1</f>
        <v>44070</v>
      </c>
      <c r="D77" s="32">
        <f t="shared" si="0"/>
        <v>0.33333333333333331</v>
      </c>
      <c r="E77" s="32">
        <f t="shared" si="0"/>
        <v>0.66666666666666663</v>
      </c>
      <c r="F77" s="17"/>
      <c r="G77" s="17" t="s">
        <v>158</v>
      </c>
      <c r="H77" s="93" t="s">
        <v>141</v>
      </c>
      <c r="I77" s="14" t="str">
        <f>I76</f>
        <v>1-4</v>
      </c>
      <c r="J77" s="6" t="s">
        <v>67</v>
      </c>
      <c r="K77" s="6"/>
      <c r="L77" s="6"/>
      <c r="M77" s="6"/>
      <c r="N77" s="6"/>
      <c r="P77" s="6">
        <f>P76</f>
        <v>35</v>
      </c>
      <c r="Q77" s="6"/>
      <c r="R77">
        <v>4</v>
      </c>
      <c r="V77" s="119">
        <v>66</v>
      </c>
      <c r="W77" s="119" t="s">
        <v>173</v>
      </c>
      <c r="X77" s="119"/>
      <c r="Z77" s="108"/>
    </row>
    <row r="78" spans="1:26" ht="15">
      <c r="A78" s="2" t="str">
        <f>A77</f>
        <v>Akut uge - obligatorisk</v>
      </c>
      <c r="B78" t="str">
        <f>IF(Table1[[#This Row],[Fag]]&lt;&gt;"","Hold " &amp; Table1[[#This Row],[Dette er for hold '# (fx 1-8 eller 1)]] &amp; " " &amp; Table1[[#This Row],[Beskrivelse]],"")</f>
        <v>Hold 1-4 Geriatri</v>
      </c>
      <c r="C78" s="36">
        <f>DATE($T$7, 1, -2) - WEEKDAY(DATE($T$7, 1, 3)) +Table1[[#This Row],[Kal uge]]* 7+Table1[[#This Row],[Uge dag]]-1</f>
        <v>44071</v>
      </c>
      <c r="D78" s="32">
        <f t="shared" si="0"/>
        <v>0.33333333333333331</v>
      </c>
      <c r="E78" s="32">
        <f t="shared" si="0"/>
        <v>0.66666666666666663</v>
      </c>
      <c r="F78" s="17"/>
      <c r="G78" s="17" t="s">
        <v>28</v>
      </c>
      <c r="H78" s="93" t="s">
        <v>141</v>
      </c>
      <c r="I78" s="14" t="str">
        <f>I77</f>
        <v>1-4</v>
      </c>
      <c r="J78" s="6" t="s">
        <v>67</v>
      </c>
      <c r="K78" s="6"/>
      <c r="L78" s="6"/>
      <c r="M78" s="6"/>
      <c r="N78" s="6"/>
      <c r="P78" s="6">
        <f>P77</f>
        <v>35</v>
      </c>
      <c r="Q78" s="6"/>
      <c r="R78">
        <v>5</v>
      </c>
      <c r="V78" s="119">
        <v>66</v>
      </c>
      <c r="W78" s="119" t="s">
        <v>173</v>
      </c>
      <c r="X78" s="119"/>
      <c r="Z78" s="108"/>
    </row>
    <row r="79" spans="1:26" ht="15">
      <c r="A79" s="2"/>
      <c r="B79" t="str">
        <f>IF(Table1[[#This Row],[Fag]]&lt;&gt;"","Hold " &amp; Table1[[#This Row],[Dette er for hold '# (fx 1-8 eller 1)]] &amp; " " &amp; Table1[[#This Row],[Beskrivelse]],"")</f>
        <v/>
      </c>
      <c r="C79" s="37"/>
      <c r="D79" s="32"/>
      <c r="E79" s="32"/>
      <c r="F79" s="6"/>
      <c r="G79" s="6"/>
      <c r="H79" s="14"/>
      <c r="I79" s="6"/>
      <c r="J79" s="17"/>
      <c r="K79" s="17"/>
      <c r="L79" s="17"/>
      <c r="M79" s="17"/>
      <c r="P79" s="17"/>
      <c r="Q79" s="17"/>
      <c r="V79" s="105"/>
      <c r="W79" s="105"/>
      <c r="X79" s="105"/>
      <c r="Z79" s="108"/>
    </row>
    <row r="80" spans="1:26" ht="15">
      <c r="A80" s="2" t="s">
        <v>71</v>
      </c>
      <c r="B80" t="str">
        <f>IF(Table1[[#This Row],[Fag]]&lt;&gt;"","Hold " &amp; Table1[[#This Row],[Dette er for hold '# (fx 1-8 eller 1)]] &amp; " " &amp; Table1[[#This Row],[Beskrivelse]],"")</f>
        <v>Hold 5-8 Anæstesi</v>
      </c>
      <c r="C80" s="36">
        <f>DATE($T$7, 1, -2) - WEEKDAY(DATE($T$7, 1, 3)) +Table1[[#This Row],[Kal uge]]* 7+Table1[[#This Row],[Uge dag]]-1</f>
        <v>44109</v>
      </c>
      <c r="D80" s="32">
        <v>0.33333333333333331</v>
      </c>
      <c r="E80" s="32">
        <v>0.66666666666666663</v>
      </c>
      <c r="F80" s="17"/>
      <c r="G80" s="17" t="str">
        <f>G74</f>
        <v>Anæstesi</v>
      </c>
      <c r="H80" s="93" t="s">
        <v>141</v>
      </c>
      <c r="I80" s="14" t="s">
        <v>32</v>
      </c>
      <c r="J80" s="6" t="s">
        <v>67</v>
      </c>
      <c r="K80" s="6"/>
      <c r="L80" s="6"/>
      <c r="M80" s="6"/>
      <c r="N80" s="6"/>
      <c r="P80" s="6">
        <f>P74+6</f>
        <v>41</v>
      </c>
      <c r="Q80" s="6"/>
      <c r="R80">
        <v>1</v>
      </c>
      <c r="V80" s="119">
        <v>66</v>
      </c>
      <c r="W80" s="119" t="s">
        <v>173</v>
      </c>
      <c r="X80" s="119"/>
      <c r="Z80" s="108"/>
    </row>
    <row r="81" spans="1:26" ht="15">
      <c r="A81" s="2" t="str">
        <f>A80</f>
        <v>Akut uge - obligatorisk</v>
      </c>
      <c r="B81" t="str">
        <f>IF(Table1[[#This Row],[Fag]]&lt;&gt;"","Hold " &amp; Table1[[#This Row],[Dette er for hold '# (fx 1-8 eller 1)]] &amp; " " &amp; Table1[[#This Row],[Beskrivelse]],"")</f>
        <v>Hold 5-8 Akut medicin</v>
      </c>
      <c r="C81" s="36">
        <f>DATE($T$7, 1, -2) - WEEKDAY(DATE($T$7, 1, 3)) +Table1[[#This Row],[Kal uge]]* 7+Table1[[#This Row],[Uge dag]]-1</f>
        <v>44110</v>
      </c>
      <c r="D81" s="32">
        <f t="shared" ref="D81:E84" si="1">D80</f>
        <v>0.33333333333333331</v>
      </c>
      <c r="E81" s="32">
        <f t="shared" si="1"/>
        <v>0.66666666666666663</v>
      </c>
      <c r="F81" s="17"/>
      <c r="G81" s="17" t="str">
        <f>G75</f>
        <v>Akut medicin</v>
      </c>
      <c r="H81" s="93" t="s">
        <v>141</v>
      </c>
      <c r="I81" s="14" t="str">
        <f>I80</f>
        <v>5-8</v>
      </c>
      <c r="J81" s="6" t="s">
        <v>67</v>
      </c>
      <c r="K81" s="6"/>
      <c r="L81" s="6"/>
      <c r="M81" s="6"/>
      <c r="N81" s="6"/>
      <c r="P81" s="6">
        <f>P80</f>
        <v>41</v>
      </c>
      <c r="Q81" s="6"/>
      <c r="R81">
        <v>2</v>
      </c>
      <c r="V81" s="119">
        <v>66</v>
      </c>
      <c r="W81" s="119" t="s">
        <v>173</v>
      </c>
      <c r="X81" s="119"/>
      <c r="Z81" s="108"/>
    </row>
    <row r="82" spans="1:26" ht="15">
      <c r="A82" s="2" t="str">
        <f>A81</f>
        <v>Akut uge - obligatorisk</v>
      </c>
      <c r="B82" t="str">
        <f>IF(Table1[[#This Row],[Fag]]&lt;&gt;"","Hold " &amp; Table1[[#This Row],[Dette er for hold '# (fx 1-8 eller 1)]] &amp; " " &amp; Table1[[#This Row],[Beskrivelse]],"")</f>
        <v>Hold 5-8 Medicinsk endokrinologi</v>
      </c>
      <c r="C82" s="36">
        <f>DATE($T$7, 1, -2) - WEEKDAY(DATE($T$7, 1, 3)) +Table1[[#This Row],[Kal uge]]* 7+Table1[[#This Row],[Uge dag]]-1</f>
        <v>44111</v>
      </c>
      <c r="D82" s="32">
        <f t="shared" si="1"/>
        <v>0.33333333333333331</v>
      </c>
      <c r="E82" s="32">
        <f t="shared" si="1"/>
        <v>0.66666666666666663</v>
      </c>
      <c r="F82" s="17"/>
      <c r="G82" s="17" t="str">
        <f>G76</f>
        <v>Medicinsk endokrinologi</v>
      </c>
      <c r="H82" s="93" t="s">
        <v>141</v>
      </c>
      <c r="I82" s="14" t="str">
        <f>I81</f>
        <v>5-8</v>
      </c>
      <c r="J82" s="6" t="s">
        <v>67</v>
      </c>
      <c r="K82" s="6"/>
      <c r="L82" s="6"/>
      <c r="M82" s="6"/>
      <c r="N82" s="6"/>
      <c r="P82" s="6">
        <f>P76+6</f>
        <v>41</v>
      </c>
      <c r="Q82" s="6"/>
      <c r="R82">
        <v>3</v>
      </c>
      <c r="V82" s="119">
        <v>66</v>
      </c>
      <c r="W82" s="119" t="s">
        <v>173</v>
      </c>
      <c r="X82" s="119"/>
      <c r="Z82" s="108"/>
    </row>
    <row r="83" spans="1:26" ht="15">
      <c r="A83" s="2" t="str">
        <f>A82</f>
        <v>Akut uge - obligatorisk</v>
      </c>
      <c r="B83" t="str">
        <f>IF(Table1[[#This Row],[Fag]]&lt;&gt;"","Hold " &amp; Table1[[#This Row],[Dette er for hold '# (fx 1-8 eller 1)]] &amp; " " &amp; Table1[[#This Row],[Beskrivelse]],"")</f>
        <v>Hold 5-8 Ortopædkirurgi</v>
      </c>
      <c r="C83" s="36">
        <f>DATE($T$7, 1, -2) - WEEKDAY(DATE($T$7, 1, 3)) +Table1[[#This Row],[Kal uge]]* 7+Table1[[#This Row],[Uge dag]]-1</f>
        <v>44112</v>
      </c>
      <c r="D83" s="32">
        <f t="shared" si="1"/>
        <v>0.33333333333333331</v>
      </c>
      <c r="E83" s="32">
        <f t="shared" si="1"/>
        <v>0.66666666666666663</v>
      </c>
      <c r="F83" s="17"/>
      <c r="G83" s="17" t="str">
        <f>G77</f>
        <v>Ortopædkirurgi</v>
      </c>
      <c r="H83" s="93" t="s">
        <v>141</v>
      </c>
      <c r="I83" s="14" t="str">
        <f>I82</f>
        <v>5-8</v>
      </c>
      <c r="J83" s="6" t="s">
        <v>67</v>
      </c>
      <c r="K83" s="6"/>
      <c r="L83" s="6"/>
      <c r="M83" s="6"/>
      <c r="N83" s="6"/>
      <c r="P83" s="6">
        <f>P82</f>
        <v>41</v>
      </c>
      <c r="Q83" s="6"/>
      <c r="R83">
        <v>4</v>
      </c>
      <c r="V83" s="119">
        <v>66</v>
      </c>
      <c r="W83" s="119" t="s">
        <v>173</v>
      </c>
      <c r="X83" s="119"/>
      <c r="Z83" s="108"/>
    </row>
    <row r="84" spans="1:26" ht="15">
      <c r="A84" s="2" t="str">
        <f>A83</f>
        <v>Akut uge - obligatorisk</v>
      </c>
      <c r="B84" t="str">
        <f>IF(Table1[[#This Row],[Fag]]&lt;&gt;"","Hold " &amp; Table1[[#This Row],[Dette er for hold '# (fx 1-8 eller 1)]] &amp; " " &amp; Table1[[#This Row],[Beskrivelse]],"")</f>
        <v>Hold 5-8 Geriatri</v>
      </c>
      <c r="C84" s="36">
        <f>DATE($T$7, 1, -2) - WEEKDAY(DATE($T$7, 1, 3)) +Table1[[#This Row],[Kal uge]]* 7+Table1[[#This Row],[Uge dag]]-1</f>
        <v>44113</v>
      </c>
      <c r="D84" s="32">
        <f t="shared" si="1"/>
        <v>0.33333333333333331</v>
      </c>
      <c r="E84" s="32">
        <f t="shared" si="1"/>
        <v>0.66666666666666663</v>
      </c>
      <c r="F84" s="17"/>
      <c r="G84" s="17" t="str">
        <f>G78</f>
        <v>Geriatri</v>
      </c>
      <c r="H84" s="93" t="s">
        <v>141</v>
      </c>
      <c r="I84" s="14" t="str">
        <f>I83</f>
        <v>5-8</v>
      </c>
      <c r="J84" s="6" t="s">
        <v>67</v>
      </c>
      <c r="K84" s="6"/>
      <c r="L84" s="6"/>
      <c r="M84" s="6"/>
      <c r="N84" s="6"/>
      <c r="P84" s="6">
        <f>P78+6</f>
        <v>41</v>
      </c>
      <c r="Q84" s="6"/>
      <c r="R84">
        <v>5</v>
      </c>
      <c r="V84" s="119">
        <v>66</v>
      </c>
      <c r="W84" s="119" t="s">
        <v>173</v>
      </c>
      <c r="X84" s="119"/>
      <c r="Z84" s="108"/>
    </row>
    <row r="85" spans="1:26" ht="15">
      <c r="A85" s="2"/>
      <c r="B85" t="str">
        <f>IF(Table1[[#This Row],[Fag]]&lt;&gt;"","Hold " &amp; Table1[[#This Row],[Dette er for hold '# (fx 1-8 eller 1)]] &amp; " " &amp; Table1[[#This Row],[Beskrivelse]],"")</f>
        <v/>
      </c>
      <c r="C85" s="37"/>
      <c r="D85" s="32"/>
      <c r="E85" s="32"/>
      <c r="F85" s="17"/>
      <c r="G85" s="17"/>
      <c r="H85" s="14"/>
      <c r="I85" s="17"/>
      <c r="J85" s="6"/>
      <c r="K85" s="6"/>
      <c r="L85" s="6"/>
      <c r="M85" s="6"/>
      <c r="N85" s="6"/>
      <c r="P85" s="6"/>
      <c r="Q85" s="6"/>
      <c r="V85" s="119"/>
      <c r="W85" s="119"/>
      <c r="X85" s="119"/>
      <c r="Z85" s="108"/>
    </row>
    <row r="86" spans="1:26" ht="15">
      <c r="A86" s="2" t="s">
        <v>71</v>
      </c>
      <c r="B86" t="str">
        <f>IF(Table1[[#This Row],[Fag]]&lt;&gt;"","Hold " &amp; Table1[[#This Row],[Dette er for hold '# (fx 1-8 eller 1)]] &amp; " " &amp; Table1[[#This Row],[Beskrivelse]],"")</f>
        <v>Hold 9-12 Anæstesi</v>
      </c>
      <c r="C86" s="36">
        <f>DATE($T$7, 1, -2) - WEEKDAY(DATE($T$7, 1, 3)) +Table1[[#This Row],[Kal uge]]* 7+Table1[[#This Row],[Uge dag]]-1</f>
        <v>44151</v>
      </c>
      <c r="D86" s="32">
        <v>0.33333333333333331</v>
      </c>
      <c r="E86" s="32">
        <v>0.66666666666666663</v>
      </c>
      <c r="F86" s="17"/>
      <c r="G86" s="17" t="str">
        <f>G80</f>
        <v>Anæstesi</v>
      </c>
      <c r="H86" s="93" t="s">
        <v>141</v>
      </c>
      <c r="I86" s="14" t="s">
        <v>33</v>
      </c>
      <c r="J86" s="6" t="s">
        <v>67</v>
      </c>
      <c r="K86" s="6"/>
      <c r="L86" s="6"/>
      <c r="M86" s="6"/>
      <c r="N86" s="6"/>
      <c r="P86" s="6">
        <f>P80+6</f>
        <v>47</v>
      </c>
      <c r="Q86" s="6"/>
      <c r="R86">
        <v>1</v>
      </c>
      <c r="V86" s="119">
        <v>66</v>
      </c>
      <c r="W86" s="119" t="s">
        <v>173</v>
      </c>
      <c r="X86" s="119"/>
      <c r="Z86" s="108"/>
    </row>
    <row r="87" spans="1:26" ht="15">
      <c r="A87" s="2" t="str">
        <f>A86</f>
        <v>Akut uge - obligatorisk</v>
      </c>
      <c r="B87" t="str">
        <f>IF(Table1[[#This Row],[Fag]]&lt;&gt;"","Hold " &amp; Table1[[#This Row],[Dette er for hold '# (fx 1-8 eller 1)]] &amp; " " &amp; Table1[[#This Row],[Beskrivelse]],"")</f>
        <v>Hold 9-12 Akut medicin</v>
      </c>
      <c r="C87" s="36">
        <f>DATE($T$7, 1, -2) - WEEKDAY(DATE($T$7, 1, 3)) +Table1[[#This Row],[Kal uge]]* 7+Table1[[#This Row],[Uge dag]]-1</f>
        <v>44152</v>
      </c>
      <c r="D87" s="32">
        <f t="shared" ref="D87:E90" si="2">D86</f>
        <v>0.33333333333333331</v>
      </c>
      <c r="E87" s="32">
        <f t="shared" si="2"/>
        <v>0.66666666666666663</v>
      </c>
      <c r="F87" s="17"/>
      <c r="G87" s="17" t="str">
        <f>G81</f>
        <v>Akut medicin</v>
      </c>
      <c r="H87" s="93" t="s">
        <v>141</v>
      </c>
      <c r="I87" s="14" t="str">
        <f>I86</f>
        <v>9-12</v>
      </c>
      <c r="J87" s="6" t="s">
        <v>67</v>
      </c>
      <c r="K87" s="6"/>
      <c r="L87" s="6"/>
      <c r="M87" s="6"/>
      <c r="N87" s="6"/>
      <c r="P87" s="6">
        <f>P86</f>
        <v>47</v>
      </c>
      <c r="Q87" s="6"/>
      <c r="R87">
        <v>2</v>
      </c>
      <c r="V87" s="119">
        <v>66</v>
      </c>
      <c r="W87" s="119" t="s">
        <v>173</v>
      </c>
      <c r="X87" s="119"/>
      <c r="Z87" s="108"/>
    </row>
    <row r="88" spans="1:26" ht="15">
      <c r="A88" s="2" t="str">
        <f>A87</f>
        <v>Akut uge - obligatorisk</v>
      </c>
      <c r="B88" t="str">
        <f>IF(Table1[[#This Row],[Fag]]&lt;&gt;"","Hold " &amp; Table1[[#This Row],[Dette er for hold '# (fx 1-8 eller 1)]] &amp; " " &amp; Table1[[#This Row],[Beskrivelse]],"")</f>
        <v>Hold 9-12 Medicinsk endokrinologi</v>
      </c>
      <c r="C88" s="36">
        <f>DATE($T$7, 1, -2) - WEEKDAY(DATE($T$7, 1, 3)) +Table1[[#This Row],[Kal uge]]* 7+Table1[[#This Row],[Uge dag]]-1</f>
        <v>44153</v>
      </c>
      <c r="D88" s="32">
        <f t="shared" si="2"/>
        <v>0.33333333333333331</v>
      </c>
      <c r="E88" s="32">
        <f t="shared" si="2"/>
        <v>0.66666666666666663</v>
      </c>
      <c r="F88" s="17"/>
      <c r="G88" s="17" t="str">
        <f>G82</f>
        <v>Medicinsk endokrinologi</v>
      </c>
      <c r="H88" s="93" t="s">
        <v>141</v>
      </c>
      <c r="I88" s="14" t="str">
        <f>I87</f>
        <v>9-12</v>
      </c>
      <c r="J88" s="6" t="s">
        <v>67</v>
      </c>
      <c r="K88" s="6"/>
      <c r="L88" s="6"/>
      <c r="M88" s="6"/>
      <c r="N88" s="6"/>
      <c r="P88" s="6">
        <f>P82+6</f>
        <v>47</v>
      </c>
      <c r="Q88" s="6"/>
      <c r="R88">
        <v>3</v>
      </c>
      <c r="V88" s="119">
        <v>66</v>
      </c>
      <c r="W88" s="119" t="s">
        <v>173</v>
      </c>
      <c r="X88" s="119"/>
      <c r="Z88" s="108"/>
    </row>
    <row r="89" spans="1:26" ht="15">
      <c r="A89" s="2" t="str">
        <f>A88</f>
        <v>Akut uge - obligatorisk</v>
      </c>
      <c r="B89" t="str">
        <f>IF(Table1[[#This Row],[Fag]]&lt;&gt;"","Hold " &amp; Table1[[#This Row],[Dette er for hold '# (fx 1-8 eller 1)]] &amp; " " &amp; Table1[[#This Row],[Beskrivelse]],"")</f>
        <v>Hold 9-12 Ortopædkirurgi</v>
      </c>
      <c r="C89" s="36">
        <f>DATE($T$7, 1, -2) - WEEKDAY(DATE($T$7, 1, 3)) +Table1[[#This Row],[Kal uge]]* 7+Table1[[#This Row],[Uge dag]]-1</f>
        <v>44154</v>
      </c>
      <c r="D89" s="32">
        <f t="shared" si="2"/>
        <v>0.33333333333333331</v>
      </c>
      <c r="E89" s="32">
        <f t="shared" si="2"/>
        <v>0.66666666666666663</v>
      </c>
      <c r="F89" s="17"/>
      <c r="G89" s="17" t="str">
        <f>G83</f>
        <v>Ortopædkirurgi</v>
      </c>
      <c r="H89" s="93" t="s">
        <v>141</v>
      </c>
      <c r="I89" s="14" t="str">
        <f>I88</f>
        <v>9-12</v>
      </c>
      <c r="J89" s="6" t="s">
        <v>67</v>
      </c>
      <c r="K89" s="6"/>
      <c r="L89" s="6"/>
      <c r="M89" s="6"/>
      <c r="N89" s="6"/>
      <c r="P89" s="6">
        <f>P88</f>
        <v>47</v>
      </c>
      <c r="Q89" s="6"/>
      <c r="R89">
        <v>4</v>
      </c>
      <c r="V89" s="119">
        <v>66</v>
      </c>
      <c r="W89" s="119" t="s">
        <v>173</v>
      </c>
      <c r="X89" s="119"/>
      <c r="Z89" s="108"/>
    </row>
    <row r="90" spans="1:26" ht="15">
      <c r="A90" s="2" t="str">
        <f>A89</f>
        <v>Akut uge - obligatorisk</v>
      </c>
      <c r="B90" t="str">
        <f>IF(Table1[[#This Row],[Fag]]&lt;&gt;"","Hold " &amp; Table1[[#This Row],[Dette er for hold '# (fx 1-8 eller 1)]] &amp; " " &amp; Table1[[#This Row],[Beskrivelse]],"")</f>
        <v>Hold 9-12 Geriatri</v>
      </c>
      <c r="C90" s="36">
        <f>DATE($T$7, 1, -2) - WEEKDAY(DATE($T$7, 1, 3)) +Table1[[#This Row],[Kal uge]]* 7+Table1[[#This Row],[Uge dag]]-1</f>
        <v>44155</v>
      </c>
      <c r="D90" s="32">
        <f t="shared" si="2"/>
        <v>0.33333333333333331</v>
      </c>
      <c r="E90" s="32">
        <f t="shared" si="2"/>
        <v>0.66666666666666663</v>
      </c>
      <c r="F90" s="17"/>
      <c r="G90" s="17" t="str">
        <f>G84</f>
        <v>Geriatri</v>
      </c>
      <c r="H90" s="93" t="s">
        <v>141</v>
      </c>
      <c r="I90" s="14" t="str">
        <f>I89</f>
        <v>9-12</v>
      </c>
      <c r="J90" s="6" t="s">
        <v>67</v>
      </c>
      <c r="K90" s="6"/>
      <c r="L90" s="6"/>
      <c r="M90" s="6"/>
      <c r="N90" s="6"/>
      <c r="P90" s="6">
        <f>P84+6</f>
        <v>47</v>
      </c>
      <c r="Q90" s="6"/>
      <c r="R90">
        <v>5</v>
      </c>
      <c r="V90" s="119">
        <v>66</v>
      </c>
      <c r="W90" s="119" t="s">
        <v>173</v>
      </c>
      <c r="X90" s="119"/>
      <c r="Z90" s="108"/>
    </row>
    <row r="91" spans="1:26" ht="15">
      <c r="A91" s="2"/>
      <c r="B91" s="18"/>
      <c r="C91" s="37"/>
      <c r="D91" s="32"/>
      <c r="E91" s="32"/>
      <c r="F91" s="17"/>
      <c r="G91" s="17"/>
      <c r="H91" s="14"/>
      <c r="I91" s="17"/>
      <c r="J91" s="6"/>
      <c r="K91" s="6"/>
      <c r="L91" s="6"/>
      <c r="M91" s="6"/>
      <c r="N91" s="6"/>
      <c r="P91" s="6"/>
      <c r="Q91" s="6"/>
      <c r="V91" s="6"/>
      <c r="W91" s="6"/>
      <c r="X91" s="6"/>
    </row>
    <row r="92" spans="1:26" ht="15">
      <c r="A92" s="2"/>
      <c r="B92" s="18"/>
      <c r="C92" s="37"/>
      <c r="D92" s="32"/>
      <c r="E92" s="32"/>
      <c r="F92" s="17"/>
      <c r="G92" s="17"/>
      <c r="H92" s="14"/>
      <c r="I92" s="17"/>
      <c r="J92" s="6"/>
      <c r="K92" s="6"/>
      <c r="L92" s="6"/>
      <c r="M92" s="6"/>
      <c r="N92" s="6"/>
      <c r="P92" s="6"/>
      <c r="Q92" s="6"/>
      <c r="V92" s="6"/>
      <c r="W92" s="6"/>
      <c r="X92" s="6"/>
    </row>
    <row r="93" spans="1:26" ht="15">
      <c r="A93" s="2"/>
      <c r="B93" s="18"/>
      <c r="C93" s="37"/>
      <c r="D93" s="32"/>
      <c r="E93" s="32"/>
      <c r="F93" s="17"/>
      <c r="G93" s="17"/>
      <c r="H93" s="14"/>
      <c r="I93" s="6"/>
      <c r="J93" s="6"/>
      <c r="K93" s="6"/>
      <c r="L93" s="6"/>
      <c r="M93" s="6"/>
      <c r="N93" s="6"/>
      <c r="P93" s="6"/>
      <c r="Q93" s="6"/>
      <c r="V93" s="6"/>
      <c r="W93" s="6"/>
      <c r="X93" s="6"/>
    </row>
    <row r="94" spans="1:26" ht="20.25" customHeight="1">
      <c r="A94" s="2"/>
      <c r="B94" s="18"/>
      <c r="C94" s="37"/>
      <c r="D94" s="32"/>
      <c r="E94" s="32"/>
      <c r="F94" s="17"/>
      <c r="G94" s="17"/>
      <c r="H94" s="14"/>
      <c r="I94" s="17"/>
      <c r="J94" s="6"/>
      <c r="K94" s="6"/>
      <c r="L94" s="6"/>
      <c r="M94" s="6"/>
      <c r="N94" s="6"/>
      <c r="P94" s="6"/>
      <c r="Q94" s="6"/>
      <c r="V94" s="6"/>
      <c r="W94" s="6"/>
      <c r="X94" s="6"/>
    </row>
    <row r="95" spans="1:26" ht="20.25" customHeight="1">
      <c r="A95" s="2"/>
      <c r="B95" s="51" t="s">
        <v>34</v>
      </c>
      <c r="C95" s="37"/>
      <c r="D95" s="32"/>
      <c r="E95" s="32"/>
      <c r="F95" s="17"/>
      <c r="G95" s="17"/>
      <c r="H95" s="14"/>
      <c r="I95" s="17"/>
      <c r="J95" s="6"/>
      <c r="K95" s="6"/>
      <c r="L95" s="6"/>
      <c r="M95" s="6"/>
      <c r="N95" s="6"/>
      <c r="P95" s="6"/>
      <c r="Q95" s="6"/>
      <c r="V95" s="6"/>
      <c r="W95" s="6"/>
      <c r="X95" s="6"/>
    </row>
    <row r="96" spans="1:26" ht="15">
      <c r="A96" s="2"/>
      <c r="B96" s="18"/>
      <c r="C96" s="37"/>
      <c r="D96" s="32"/>
      <c r="E96" s="32"/>
      <c r="F96" s="17"/>
      <c r="G96" s="17"/>
      <c r="H96" s="14"/>
      <c r="I96" s="6"/>
      <c r="J96" s="6"/>
      <c r="K96" s="6" t="s">
        <v>82</v>
      </c>
      <c r="L96" s="6"/>
      <c r="M96" s="6"/>
      <c r="N96" s="6"/>
      <c r="P96" s="6"/>
      <c r="Q96" s="6"/>
      <c r="V96" s="6"/>
      <c r="W96" s="6"/>
      <c r="X96" s="6"/>
    </row>
    <row r="97" spans="1:26" ht="15">
      <c r="A97" s="2" t="s">
        <v>34</v>
      </c>
      <c r="B97" s="18" t="str">
        <f>"hold " &amp; Table1[[#This Row],[Dette er for hold '# (fx 1-8 eller 1)]]</f>
        <v>hold 7-8</v>
      </c>
      <c r="C97" s="36">
        <f>DATE($T$7, 1, -2) - WEEKDAY(DATE($T$7, 1, 3)) +Table1[[#This Row],[Kal uge]]* 7+Table1[[#This Row],[Uge dag]]-1</f>
        <v>44068</v>
      </c>
      <c r="D97" s="32">
        <v>0.51041666666666663</v>
      </c>
      <c r="E97" s="32">
        <v>0.625</v>
      </c>
      <c r="F97" s="17"/>
      <c r="G97" s="17"/>
      <c r="H97" s="122" t="s">
        <v>142</v>
      </c>
      <c r="I97" s="122" t="s">
        <v>35</v>
      </c>
      <c r="J97" s="107" t="s">
        <v>115</v>
      </c>
      <c r="K97" s="107"/>
      <c r="L97" s="107"/>
      <c r="M97" s="107"/>
      <c r="N97" s="107"/>
      <c r="P97" s="107">
        <v>35</v>
      </c>
      <c r="Q97" s="107"/>
      <c r="R97" s="108">
        <v>2</v>
      </c>
      <c r="S97" s="108"/>
      <c r="T97" s="108"/>
      <c r="U97" s="108"/>
      <c r="V97" s="106">
        <v>33</v>
      </c>
      <c r="W97" s="106">
        <v>87</v>
      </c>
      <c r="X97" s="106">
        <v>40</v>
      </c>
      <c r="Z97" s="108" t="s">
        <v>202</v>
      </c>
    </row>
    <row r="98" spans="1:26" ht="15">
      <c r="A98" s="2" t="str">
        <f t="shared" ref="A98:A105" si="3">A97</f>
        <v>Dermatologi</v>
      </c>
      <c r="B98" s="18" t="str">
        <f>"hold " &amp; Table1[[#This Row],[Dette er for hold '# (fx 1-8 eller 1)]]</f>
        <v>hold 7-8</v>
      </c>
      <c r="C98" s="36">
        <f>DATE($T$7, 1, -2) - WEEKDAY(DATE($T$7, 1, 3)) +Table1[[#This Row],[Kal uge]]* 7+Table1[[#This Row],[Uge dag]]-1</f>
        <v>44069</v>
      </c>
      <c r="D98" s="32">
        <v>0.51041666666666663</v>
      </c>
      <c r="E98" s="32">
        <v>0.625</v>
      </c>
      <c r="F98" s="17"/>
      <c r="G98" s="17"/>
      <c r="H98" s="122" t="s">
        <v>142</v>
      </c>
      <c r="I98" s="122" t="str">
        <f>I97</f>
        <v>7-8</v>
      </c>
      <c r="J98" s="107" t="s">
        <v>115</v>
      </c>
      <c r="K98" s="107"/>
      <c r="L98" s="107"/>
      <c r="M98" s="107"/>
      <c r="N98" s="107"/>
      <c r="P98" s="107">
        <f>P97</f>
        <v>35</v>
      </c>
      <c r="Q98" s="107"/>
      <c r="R98" s="108">
        <v>3</v>
      </c>
      <c r="S98" s="108"/>
      <c r="T98" s="108"/>
      <c r="U98" s="108"/>
      <c r="V98" s="106">
        <v>33</v>
      </c>
      <c r="W98" s="106">
        <v>87</v>
      </c>
      <c r="X98" s="106">
        <v>40</v>
      </c>
      <c r="Z98" s="108"/>
    </row>
    <row r="99" spans="1:26" ht="15">
      <c r="A99" s="2" t="str">
        <f t="shared" si="3"/>
        <v>Dermatologi</v>
      </c>
      <c r="B99" s="18" t="str">
        <f>"hold " &amp; Table1[[#This Row],[Dette er for hold '# (fx 1-8 eller 1)]]</f>
        <v>hold 7-8</v>
      </c>
      <c r="C99" s="36">
        <f>DATE($T$7, 1, -2) - WEEKDAY(DATE($T$7, 1, 3)) +Table1[[#This Row],[Kal uge]]* 7+Table1[[#This Row],[Uge dag]]-1</f>
        <v>44070</v>
      </c>
      <c r="D99" s="32">
        <f>D98</f>
        <v>0.51041666666666663</v>
      </c>
      <c r="E99" s="32">
        <v>0.58333333333333337</v>
      </c>
      <c r="F99" s="17"/>
      <c r="G99" s="17"/>
      <c r="H99" s="122" t="s">
        <v>142</v>
      </c>
      <c r="I99" s="122" t="str">
        <f>I98</f>
        <v>7-8</v>
      </c>
      <c r="J99" s="107" t="s">
        <v>115</v>
      </c>
      <c r="K99" s="107"/>
      <c r="L99" s="107"/>
      <c r="M99" s="107"/>
      <c r="N99" s="107"/>
      <c r="P99" s="107">
        <f>P98</f>
        <v>35</v>
      </c>
      <c r="Q99" s="107"/>
      <c r="R99" s="108">
        <v>4</v>
      </c>
      <c r="S99" s="108"/>
      <c r="T99" s="108"/>
      <c r="U99" s="108"/>
      <c r="V99" s="106">
        <v>33</v>
      </c>
      <c r="W99" s="106">
        <v>87</v>
      </c>
      <c r="X99" s="106">
        <v>40</v>
      </c>
      <c r="Z99" s="108"/>
    </row>
    <row r="100" spans="1:26" ht="15">
      <c r="A100" s="2" t="str">
        <f t="shared" si="3"/>
        <v>Dermatologi</v>
      </c>
      <c r="B100" s="18" t="str">
        <f>"hold " &amp; Table1[[#This Row],[Dette er for hold '# (fx 1-8 eller 1)]]</f>
        <v>hold 7-8</v>
      </c>
      <c r="C100" s="36">
        <f>DATE($T$7, 1, -2) - WEEKDAY(DATE($T$7, 1, 3)) +Table1[[#This Row],[Kal uge]]* 7+Table1[[#This Row],[Uge dag]]-1</f>
        <v>44075</v>
      </c>
      <c r="D100" s="32">
        <f t="shared" ref="D100:E105" si="4">D97</f>
        <v>0.51041666666666663</v>
      </c>
      <c r="E100" s="32">
        <f t="shared" si="4"/>
        <v>0.625</v>
      </c>
      <c r="F100" s="17"/>
      <c r="G100" s="17"/>
      <c r="H100" s="122" t="s">
        <v>142</v>
      </c>
      <c r="I100" s="122" t="str">
        <f t="shared" ref="I100:I105" si="5">I97</f>
        <v>7-8</v>
      </c>
      <c r="J100" s="107" t="s">
        <v>121</v>
      </c>
      <c r="K100" s="107"/>
      <c r="L100" s="107"/>
      <c r="M100" s="107"/>
      <c r="N100" s="107"/>
      <c r="P100" s="107">
        <f t="shared" ref="P100:P105" si="6">P97+1</f>
        <v>36</v>
      </c>
      <c r="Q100" s="107"/>
      <c r="R100" s="108">
        <f t="shared" ref="R100:R105" si="7">R97</f>
        <v>2</v>
      </c>
      <c r="S100" s="108"/>
      <c r="T100" s="108"/>
      <c r="U100" s="108"/>
      <c r="V100" s="106">
        <v>33</v>
      </c>
      <c r="W100" s="106">
        <v>87</v>
      </c>
      <c r="X100" s="106">
        <v>40</v>
      </c>
      <c r="Z100" s="108"/>
    </row>
    <row r="101" spans="1:26" ht="15">
      <c r="A101" s="2" t="str">
        <f t="shared" si="3"/>
        <v>Dermatologi</v>
      </c>
      <c r="B101" s="18" t="str">
        <f>"hold " &amp; Table1[[#This Row],[Dette er for hold '# (fx 1-8 eller 1)]]</f>
        <v>hold 7-8</v>
      </c>
      <c r="C101" s="36">
        <f>DATE($T$7, 1, -2) - WEEKDAY(DATE($T$7, 1, 3)) +Table1[[#This Row],[Kal uge]]* 7+Table1[[#This Row],[Uge dag]]-1</f>
        <v>44076</v>
      </c>
      <c r="D101" s="32">
        <f t="shared" si="4"/>
        <v>0.51041666666666663</v>
      </c>
      <c r="E101" s="32">
        <f t="shared" si="4"/>
        <v>0.625</v>
      </c>
      <c r="F101" s="17"/>
      <c r="G101" s="17"/>
      <c r="H101" s="122" t="s">
        <v>144</v>
      </c>
      <c r="I101" s="122" t="str">
        <f t="shared" si="5"/>
        <v>7-8</v>
      </c>
      <c r="J101" s="107" t="s">
        <v>121</v>
      </c>
      <c r="K101" s="107"/>
      <c r="L101" s="107"/>
      <c r="M101" s="107"/>
      <c r="N101" s="107"/>
      <c r="P101" s="107">
        <f t="shared" si="6"/>
        <v>36</v>
      </c>
      <c r="Q101" s="107"/>
      <c r="R101" s="108">
        <f t="shared" si="7"/>
        <v>3</v>
      </c>
      <c r="S101" s="108"/>
      <c r="T101" s="108"/>
      <c r="U101" s="108"/>
      <c r="V101" s="106">
        <v>33</v>
      </c>
      <c r="W101" s="106">
        <v>150</v>
      </c>
      <c r="X101" s="106">
        <v>75</v>
      </c>
      <c r="Z101" s="108"/>
    </row>
    <row r="102" spans="1:26" ht="15">
      <c r="A102" s="2" t="str">
        <f t="shared" si="3"/>
        <v>Dermatologi</v>
      </c>
      <c r="B102" s="18" t="str">
        <f>"hold " &amp; Table1[[#This Row],[Dette er for hold '# (fx 1-8 eller 1)]]</f>
        <v>hold 7-8</v>
      </c>
      <c r="C102" s="36">
        <f>DATE($T$7, 1, -2) - WEEKDAY(DATE($T$7, 1, 3)) +Table1[[#This Row],[Kal uge]]* 7+Table1[[#This Row],[Uge dag]]-1</f>
        <v>44077</v>
      </c>
      <c r="D102" s="32">
        <f t="shared" si="4"/>
        <v>0.51041666666666663</v>
      </c>
      <c r="E102" s="32">
        <f t="shared" si="4"/>
        <v>0.58333333333333337</v>
      </c>
      <c r="F102" s="17"/>
      <c r="G102" s="17"/>
      <c r="H102" s="122" t="s">
        <v>142</v>
      </c>
      <c r="I102" s="122" t="str">
        <f t="shared" si="5"/>
        <v>7-8</v>
      </c>
      <c r="J102" s="107" t="s">
        <v>121</v>
      </c>
      <c r="K102" s="107"/>
      <c r="L102" s="107"/>
      <c r="M102" s="107"/>
      <c r="N102" s="107"/>
      <c r="P102" s="107">
        <f t="shared" si="6"/>
        <v>36</v>
      </c>
      <c r="Q102" s="107"/>
      <c r="R102" s="108">
        <f t="shared" si="7"/>
        <v>4</v>
      </c>
      <c r="S102" s="108"/>
      <c r="T102" s="108"/>
      <c r="U102" s="108"/>
      <c r="V102" s="106">
        <v>33</v>
      </c>
      <c r="W102" s="106">
        <v>87</v>
      </c>
      <c r="X102" s="106">
        <v>40</v>
      </c>
      <c r="Z102" s="108"/>
    </row>
    <row r="103" spans="1:26" ht="15">
      <c r="A103" s="2" t="str">
        <f t="shared" si="3"/>
        <v>Dermatologi</v>
      </c>
      <c r="B103" s="18" t="str">
        <f>"hold " &amp; Table1[[#This Row],[Dette er for hold '# (fx 1-8 eller 1)]]</f>
        <v>hold 7-8</v>
      </c>
      <c r="C103" s="36">
        <f>DATE($T$7, 1, -2) - WEEKDAY(DATE($T$7, 1, 3)) +Table1[[#This Row],[Kal uge]]* 7+Table1[[#This Row],[Uge dag]]-1</f>
        <v>44082</v>
      </c>
      <c r="D103" s="32">
        <f t="shared" si="4"/>
        <v>0.51041666666666663</v>
      </c>
      <c r="E103" s="32">
        <f t="shared" si="4"/>
        <v>0.625</v>
      </c>
      <c r="F103" s="17"/>
      <c r="G103" s="17"/>
      <c r="H103" s="122" t="s">
        <v>142</v>
      </c>
      <c r="I103" s="122" t="str">
        <f t="shared" si="5"/>
        <v>7-8</v>
      </c>
      <c r="J103" s="107" t="s">
        <v>119</v>
      </c>
      <c r="K103" s="107"/>
      <c r="L103" s="107"/>
      <c r="M103" s="107"/>
      <c r="N103" s="107"/>
      <c r="P103" s="107">
        <f t="shared" si="6"/>
        <v>37</v>
      </c>
      <c r="Q103" s="107"/>
      <c r="R103" s="108">
        <f t="shared" si="7"/>
        <v>2</v>
      </c>
      <c r="S103" s="108"/>
      <c r="T103" s="108"/>
      <c r="U103" s="108"/>
      <c r="V103" s="106">
        <v>33</v>
      </c>
      <c r="W103" s="106">
        <v>87</v>
      </c>
      <c r="X103" s="106">
        <v>40</v>
      </c>
      <c r="Z103" s="108"/>
    </row>
    <row r="104" spans="1:26" ht="15">
      <c r="A104" s="2" t="str">
        <f t="shared" si="3"/>
        <v>Dermatologi</v>
      </c>
      <c r="B104" s="18" t="str">
        <f>"hold " &amp; Table1[[#This Row],[Dette er for hold '# (fx 1-8 eller 1)]]</f>
        <v>hold 7-8</v>
      </c>
      <c r="C104" s="36">
        <f>DATE($T$7, 1, -2) - WEEKDAY(DATE($T$7, 1, 3)) +Table1[[#This Row],[Kal uge]]* 7+Table1[[#This Row],[Uge dag]]-1</f>
        <v>44083</v>
      </c>
      <c r="D104" s="32">
        <f t="shared" si="4"/>
        <v>0.51041666666666663</v>
      </c>
      <c r="E104" s="32">
        <f t="shared" si="4"/>
        <v>0.625</v>
      </c>
      <c r="F104" s="17"/>
      <c r="G104" s="17"/>
      <c r="H104" s="122" t="s">
        <v>144</v>
      </c>
      <c r="I104" s="122" t="str">
        <f t="shared" si="5"/>
        <v>7-8</v>
      </c>
      <c r="J104" s="107" t="s">
        <v>119</v>
      </c>
      <c r="K104" s="107"/>
      <c r="L104" s="107"/>
      <c r="M104" s="107"/>
      <c r="N104" s="107"/>
      <c r="P104" s="107">
        <f t="shared" si="6"/>
        <v>37</v>
      </c>
      <c r="Q104" s="107"/>
      <c r="R104" s="108">
        <f t="shared" si="7"/>
        <v>3</v>
      </c>
      <c r="S104" s="108"/>
      <c r="T104" s="108"/>
      <c r="U104" s="108"/>
      <c r="V104" s="106">
        <v>33</v>
      </c>
      <c r="W104" s="106">
        <v>150</v>
      </c>
      <c r="X104" s="106">
        <v>75</v>
      </c>
      <c r="Z104" s="108"/>
    </row>
    <row r="105" spans="1:26" ht="15">
      <c r="A105" s="2" t="str">
        <f t="shared" si="3"/>
        <v>Dermatologi</v>
      </c>
      <c r="B105" s="18" t="str">
        <f>"hold " &amp; Table1[[#This Row],[Dette er for hold '# (fx 1-8 eller 1)]]</f>
        <v>hold 7-8</v>
      </c>
      <c r="C105" s="36">
        <f>DATE($T$7, 1, -2) - WEEKDAY(DATE($T$7, 1, 3)) +Table1[[#This Row],[Kal uge]]* 7+Table1[[#This Row],[Uge dag]]-1</f>
        <v>44084</v>
      </c>
      <c r="D105" s="32">
        <f t="shared" si="4"/>
        <v>0.51041666666666663</v>
      </c>
      <c r="E105" s="32">
        <f t="shared" si="4"/>
        <v>0.58333333333333337</v>
      </c>
      <c r="F105" s="17"/>
      <c r="G105" s="17"/>
      <c r="H105" s="122" t="s">
        <v>142</v>
      </c>
      <c r="I105" s="122" t="str">
        <f t="shared" si="5"/>
        <v>7-8</v>
      </c>
      <c r="J105" s="107" t="s">
        <v>119</v>
      </c>
      <c r="K105" s="107"/>
      <c r="L105" s="107"/>
      <c r="M105" s="107"/>
      <c r="N105" s="107"/>
      <c r="P105" s="107">
        <f t="shared" si="6"/>
        <v>37</v>
      </c>
      <c r="Q105" s="107"/>
      <c r="R105" s="108">
        <f t="shared" si="7"/>
        <v>4</v>
      </c>
      <c r="S105" s="108"/>
      <c r="T105" s="108"/>
      <c r="U105" s="108"/>
      <c r="V105" s="106">
        <v>33</v>
      </c>
      <c r="W105" s="106">
        <v>87</v>
      </c>
      <c r="X105" s="106">
        <v>40</v>
      </c>
      <c r="Z105" s="108"/>
    </row>
    <row r="106" spans="1:26" ht="15">
      <c r="A106" s="2"/>
      <c r="B106" s="12"/>
      <c r="C106" s="19"/>
      <c r="D106" s="7"/>
      <c r="E106" s="32"/>
      <c r="F106" s="6"/>
      <c r="G106" s="6"/>
      <c r="H106" s="14"/>
      <c r="I106" s="6"/>
      <c r="J106" s="6"/>
      <c r="K106" s="17"/>
      <c r="L106" s="17"/>
      <c r="M106" s="17"/>
      <c r="P106" s="17"/>
      <c r="Q106" s="17"/>
      <c r="V106" s="17"/>
      <c r="W106" s="17"/>
      <c r="X106" s="17"/>
      <c r="Z106" s="108"/>
    </row>
    <row r="107" spans="1:26" ht="15">
      <c r="A107" s="2" t="s">
        <v>34</v>
      </c>
      <c r="B107" s="18" t="str">
        <f>"hold " &amp; Table1[[#This Row],[Dette er for hold '# (fx 1-8 eller 1)]]</f>
        <v>hold 1-2</v>
      </c>
      <c r="C107" s="36">
        <f>DATE($T$7, 1, -2) - WEEKDAY(DATE($T$7, 1, 3)) +Table1[[#This Row],[Kal uge]]* 7+Table1[[#This Row],[Uge dag]]-1</f>
        <v>44173</v>
      </c>
      <c r="D107" s="32">
        <v>0.51041666666666663</v>
      </c>
      <c r="E107" s="32">
        <v>0.625</v>
      </c>
      <c r="F107" s="17"/>
      <c r="G107" s="17"/>
      <c r="H107" s="123" t="s">
        <v>278</v>
      </c>
      <c r="I107" s="122" t="s">
        <v>39</v>
      </c>
      <c r="J107" s="107" t="s">
        <v>122</v>
      </c>
      <c r="K107" s="107"/>
      <c r="L107" s="107"/>
      <c r="M107" s="107"/>
      <c r="N107" s="107"/>
      <c r="P107" s="20">
        <v>50</v>
      </c>
      <c r="Q107" s="107"/>
      <c r="R107" s="108">
        <v>2</v>
      </c>
      <c r="S107" s="108"/>
      <c r="T107" s="108"/>
      <c r="U107" s="108"/>
      <c r="V107" s="106">
        <v>33</v>
      </c>
      <c r="W107" s="106">
        <v>87</v>
      </c>
      <c r="X107" s="106">
        <v>40</v>
      </c>
      <c r="Z107" s="108"/>
    </row>
    <row r="108" spans="1:26" ht="15">
      <c r="A108" s="2" t="str">
        <f t="shared" ref="A108:A113" si="8">A107</f>
        <v>Dermatologi</v>
      </c>
      <c r="B108" s="18" t="str">
        <f>"hold " &amp; Table1[[#This Row],[Dette er for hold '# (fx 1-8 eller 1)]]</f>
        <v>hold 1-2</v>
      </c>
      <c r="C108" s="36">
        <f>DATE($T$7, 1, -2) - WEEKDAY(DATE($T$7, 1, 3)) +Table1[[#This Row],[Kal uge]]* 7+Table1[[#This Row],[Uge dag]]-1</f>
        <v>44174</v>
      </c>
      <c r="D108" s="32">
        <v>0.51041666666666663</v>
      </c>
      <c r="E108" s="32">
        <v>0.66666666666666663</v>
      </c>
      <c r="F108" s="17"/>
      <c r="G108" s="17" t="s">
        <v>103</v>
      </c>
      <c r="H108" s="123" t="s">
        <v>278</v>
      </c>
      <c r="I108" s="122" t="s">
        <v>39</v>
      </c>
      <c r="J108" s="107" t="s">
        <v>122</v>
      </c>
      <c r="K108" s="107"/>
      <c r="L108" s="107"/>
      <c r="M108" s="107"/>
      <c r="N108" s="107"/>
      <c r="P108" s="20">
        <f>P107</f>
        <v>50</v>
      </c>
      <c r="Q108" s="107"/>
      <c r="R108" s="108">
        <v>3</v>
      </c>
      <c r="S108" s="108"/>
      <c r="T108" s="108"/>
      <c r="U108" s="108"/>
      <c r="V108" s="106">
        <v>33</v>
      </c>
      <c r="W108" s="106">
        <v>87</v>
      </c>
      <c r="X108" s="106">
        <v>40</v>
      </c>
      <c r="Z108" s="108"/>
    </row>
    <row r="109" spans="1:26" ht="15">
      <c r="A109" s="2" t="str">
        <f t="shared" si="8"/>
        <v>Dermatologi</v>
      </c>
      <c r="B109" s="18" t="str">
        <f>"hold " &amp; Table1[[#This Row],[Dette er for hold '# (fx 1-8 eller 1)]]</f>
        <v>hold 1-2</v>
      </c>
      <c r="C109" s="36">
        <f>DATE($T$7, 1, -2) - WEEKDAY(DATE($T$7, 1, 3)) +Table1[[#This Row],[Kal uge]]* 7+Table1[[#This Row],[Uge dag]]-1</f>
        <v>44175</v>
      </c>
      <c r="D109" s="32">
        <f>D108</f>
        <v>0.51041666666666663</v>
      </c>
      <c r="E109" s="32">
        <v>0.66666666666666663</v>
      </c>
      <c r="F109" s="17"/>
      <c r="G109" s="17" t="s">
        <v>103</v>
      </c>
      <c r="H109" s="123" t="s">
        <v>278</v>
      </c>
      <c r="I109" s="122" t="s">
        <v>39</v>
      </c>
      <c r="J109" s="107" t="s">
        <v>122</v>
      </c>
      <c r="K109" s="107"/>
      <c r="L109" s="107"/>
      <c r="M109" s="107"/>
      <c r="N109" s="107"/>
      <c r="P109" s="20">
        <f>P108</f>
        <v>50</v>
      </c>
      <c r="Q109" s="107"/>
      <c r="R109" s="108">
        <v>4</v>
      </c>
      <c r="S109" s="108"/>
      <c r="T109" s="108"/>
      <c r="U109" s="108"/>
      <c r="V109" s="106">
        <v>33</v>
      </c>
      <c r="W109" s="106">
        <v>87</v>
      </c>
      <c r="X109" s="106">
        <v>40</v>
      </c>
      <c r="Z109" s="108"/>
    </row>
    <row r="110" spans="1:26" ht="15">
      <c r="A110" s="2" t="str">
        <f t="shared" si="8"/>
        <v>Dermatologi</v>
      </c>
      <c r="B110" s="18" t="str">
        <f>"hold " &amp; Table1[[#This Row],[Dette er for hold '# (fx 1-8 eller 1)]]</f>
        <v>hold 1-2</v>
      </c>
      <c r="C110" s="36">
        <f>DATE($T$7, 1, -2) - WEEKDAY(DATE($T$7, 1, 3)) +Table1[[#This Row],[Kal uge]]* 7+Table1[[#This Row],[Uge dag]]-1</f>
        <v>44180</v>
      </c>
      <c r="D110" s="32">
        <f>D107</f>
        <v>0.51041666666666663</v>
      </c>
      <c r="E110" s="32">
        <f>E107</f>
        <v>0.625</v>
      </c>
      <c r="F110" s="17"/>
      <c r="G110" s="17" t="s">
        <v>103</v>
      </c>
      <c r="H110" s="123" t="s">
        <v>278</v>
      </c>
      <c r="I110" s="122" t="s">
        <v>39</v>
      </c>
      <c r="J110" s="107" t="s">
        <v>115</v>
      </c>
      <c r="K110" s="107"/>
      <c r="L110" s="107"/>
      <c r="M110" s="107"/>
      <c r="N110" s="107"/>
      <c r="P110" s="20">
        <f>P107+1</f>
        <v>51</v>
      </c>
      <c r="Q110" s="107"/>
      <c r="R110" s="108">
        <f>R107</f>
        <v>2</v>
      </c>
      <c r="S110" s="108"/>
      <c r="T110" s="108"/>
      <c r="U110" s="108"/>
      <c r="V110" s="106">
        <v>33</v>
      </c>
      <c r="W110" s="106">
        <v>87</v>
      </c>
      <c r="X110" s="106">
        <v>40</v>
      </c>
      <c r="Z110" s="108"/>
    </row>
    <row r="111" spans="1:26" ht="15">
      <c r="A111" s="2" t="str">
        <f t="shared" si="8"/>
        <v>Dermatologi</v>
      </c>
      <c r="B111" s="18" t="str">
        <f>"hold " &amp; Table1[[#This Row],[Dette er for hold '# (fx 1-8 eller 1)]]</f>
        <v>hold 1-2</v>
      </c>
      <c r="C111" s="36">
        <f>DATE($T$7, 1, -2) - WEEKDAY(DATE($T$7, 1, 3)) +Table1[[#This Row],[Kal uge]]* 7+Table1[[#This Row],[Uge dag]]-1</f>
        <v>44181</v>
      </c>
      <c r="D111" s="32">
        <f>D108</f>
        <v>0.51041666666666663</v>
      </c>
      <c r="E111" s="32">
        <v>0.625</v>
      </c>
      <c r="F111" s="17"/>
      <c r="G111" s="17"/>
      <c r="H111" s="123" t="s">
        <v>278</v>
      </c>
      <c r="I111" s="122" t="s">
        <v>39</v>
      </c>
      <c r="J111" s="107" t="s">
        <v>115</v>
      </c>
      <c r="K111" s="107"/>
      <c r="L111" s="107"/>
      <c r="M111" s="107"/>
      <c r="N111" s="107"/>
      <c r="P111" s="20">
        <f>P108+1</f>
        <v>51</v>
      </c>
      <c r="Q111" s="107"/>
      <c r="R111" s="108">
        <f>R108</f>
        <v>3</v>
      </c>
      <c r="S111" s="108"/>
      <c r="T111" s="108"/>
      <c r="U111" s="108"/>
      <c r="V111" s="106">
        <v>33</v>
      </c>
      <c r="W111" s="106">
        <v>87</v>
      </c>
      <c r="X111" s="106">
        <v>40</v>
      </c>
      <c r="Z111" s="108"/>
    </row>
    <row r="112" spans="1:26" ht="15">
      <c r="A112" s="2" t="str">
        <f t="shared" si="8"/>
        <v>Dermatologi</v>
      </c>
      <c r="B112" s="18" t="str">
        <f>"hold " &amp; Table1[[#This Row],[Dette er for hold '# (fx 1-8 eller 1)]]</f>
        <v>hold 1-2</v>
      </c>
      <c r="C112" s="36">
        <f>DATE($T$7, 1, -2) - WEEKDAY(DATE($T$7, 1, 3)) +Table1[[#This Row],[Kal uge]]* 7+Table1[[#This Row],[Uge dag]]-1</f>
        <v>44182</v>
      </c>
      <c r="D112" s="32">
        <f>D109</f>
        <v>0.51041666666666663</v>
      </c>
      <c r="E112" s="32">
        <v>0.66666666666666663</v>
      </c>
      <c r="F112" s="17"/>
      <c r="G112" s="17" t="s">
        <v>104</v>
      </c>
      <c r="H112" s="123" t="s">
        <v>278</v>
      </c>
      <c r="I112" s="122" t="s">
        <v>39</v>
      </c>
      <c r="J112" s="107" t="s">
        <v>115</v>
      </c>
      <c r="K112" s="107"/>
      <c r="L112" s="107"/>
      <c r="M112" s="107"/>
      <c r="N112" s="107"/>
      <c r="P112" s="20">
        <f>P109+1</f>
        <v>51</v>
      </c>
      <c r="Q112" s="107"/>
      <c r="R112" s="108">
        <f>R109</f>
        <v>4</v>
      </c>
      <c r="S112" s="108"/>
      <c r="T112" s="108"/>
      <c r="U112" s="108"/>
      <c r="V112" s="106">
        <v>33</v>
      </c>
      <c r="W112" s="106">
        <v>87</v>
      </c>
      <c r="X112" s="106">
        <v>40</v>
      </c>
      <c r="Z112" s="108"/>
    </row>
    <row r="113" spans="1:26" ht="15">
      <c r="A113" s="2" t="str">
        <f t="shared" si="8"/>
        <v>Dermatologi</v>
      </c>
      <c r="B113" s="18" t="str">
        <f>"hold " &amp; Table1[[#This Row],[Dette er for hold '# (fx 1-8 eller 1)]]</f>
        <v>hold 1-2</v>
      </c>
      <c r="C113" s="36">
        <f>DATE($T$7+1, 1, -2) - WEEKDAY(DATE($T$7+1, 1, 3)) +Table1[[#This Row],[Kal uge]]* 7+Table1[[#This Row],[Uge dag]]-1</f>
        <v>44203</v>
      </c>
      <c r="D113" s="32">
        <f>D110</f>
        <v>0.51041666666666663</v>
      </c>
      <c r="E113" s="32">
        <f>E110</f>
        <v>0.625</v>
      </c>
      <c r="F113" s="17"/>
      <c r="G113" s="17" t="s">
        <v>103</v>
      </c>
      <c r="H113" s="123" t="s">
        <v>278</v>
      </c>
      <c r="I113" s="122" t="s">
        <v>39</v>
      </c>
      <c r="J113" s="20" t="s">
        <v>124</v>
      </c>
      <c r="K113" s="107"/>
      <c r="L113" s="107"/>
      <c r="M113" s="107"/>
      <c r="N113" s="107"/>
      <c r="P113" s="20">
        <v>1</v>
      </c>
      <c r="Q113" s="107"/>
      <c r="R113" s="108">
        <v>4</v>
      </c>
      <c r="S113" s="108"/>
      <c r="T113" s="108"/>
      <c r="U113" s="108"/>
      <c r="V113" s="106">
        <v>33</v>
      </c>
      <c r="W113" s="106">
        <v>87</v>
      </c>
      <c r="X113" s="106">
        <v>40</v>
      </c>
      <c r="Z113" s="108"/>
    </row>
    <row r="114" spans="1:26" ht="15">
      <c r="A114" s="2"/>
      <c r="B114" s="18"/>
      <c r="C114" s="36"/>
      <c r="D114" s="32"/>
      <c r="E114" s="32"/>
      <c r="F114" s="17"/>
      <c r="G114" s="17"/>
      <c r="H114" s="122"/>
      <c r="I114" s="122"/>
      <c r="J114" s="107"/>
      <c r="K114" s="107"/>
      <c r="L114" s="107"/>
      <c r="M114" s="107"/>
      <c r="N114" s="107"/>
      <c r="P114" s="107"/>
      <c r="Q114" s="107"/>
      <c r="R114" s="108"/>
      <c r="S114" s="108"/>
      <c r="T114" s="108"/>
      <c r="U114" s="108"/>
      <c r="V114" s="106">
        <v>33</v>
      </c>
      <c r="W114" s="106">
        <v>87</v>
      </c>
      <c r="X114" s="106">
        <v>40</v>
      </c>
      <c r="Z114" s="108"/>
    </row>
    <row r="115" spans="1:26" ht="15">
      <c r="A115" s="2"/>
      <c r="B115" s="18"/>
      <c r="C115" s="36"/>
      <c r="D115" s="32"/>
      <c r="E115" s="32"/>
      <c r="F115" s="17"/>
      <c r="G115" s="17"/>
      <c r="H115" s="122"/>
      <c r="I115" s="122"/>
      <c r="J115" s="107"/>
      <c r="K115" s="107"/>
      <c r="L115" s="107"/>
      <c r="M115" s="107"/>
      <c r="N115" s="107"/>
      <c r="P115" s="107"/>
      <c r="Q115" s="107"/>
      <c r="R115" s="108"/>
      <c r="S115" s="108"/>
      <c r="T115" s="108"/>
      <c r="U115" s="108"/>
      <c r="V115" s="106">
        <v>33</v>
      </c>
      <c r="W115" s="106"/>
      <c r="X115" s="106"/>
      <c r="Z115" s="108"/>
    </row>
    <row r="116" spans="1:26" ht="15">
      <c r="A116" s="2"/>
      <c r="B116" s="3"/>
      <c r="C116" s="37"/>
      <c r="D116" s="32"/>
      <c r="E116" s="32"/>
      <c r="F116" s="17"/>
      <c r="G116" s="17"/>
      <c r="H116" s="14"/>
      <c r="I116" s="6"/>
      <c r="J116" s="6"/>
      <c r="K116" s="6"/>
      <c r="L116" s="6"/>
      <c r="M116" s="6"/>
      <c r="N116" s="6"/>
      <c r="P116" s="6"/>
      <c r="Q116" s="6"/>
      <c r="V116" s="6"/>
      <c r="W116" s="6"/>
      <c r="X116" s="6"/>
      <c r="Z116" s="108"/>
    </row>
    <row r="117" spans="1:26" ht="15">
      <c r="A117" s="2" t="s">
        <v>34</v>
      </c>
      <c r="B117" s="18" t="str">
        <f>"hold " &amp; Table1[[#This Row],[Dette er for hold '# (fx 1-8 eller 1)]]</f>
        <v>hold 11-12</v>
      </c>
      <c r="C117" s="36">
        <f>DATE($T$7, 1, -2) - WEEKDAY(DATE($T$7, 1, 3)) +Table1[[#This Row],[Kal uge]]* 7+Table1[[#This Row],[Uge dag]]-1</f>
        <v>44110</v>
      </c>
      <c r="D117" s="32">
        <v>0.51041666666666663</v>
      </c>
      <c r="E117" s="32">
        <v>0.625</v>
      </c>
      <c r="F117" s="17"/>
      <c r="G117" s="17"/>
      <c r="H117" s="122" t="s">
        <v>142</v>
      </c>
      <c r="I117" s="122" t="s">
        <v>37</v>
      </c>
      <c r="J117" s="107" t="s">
        <v>117</v>
      </c>
      <c r="K117" s="107"/>
      <c r="L117" s="107"/>
      <c r="M117" s="107"/>
      <c r="N117" s="107"/>
      <c r="P117" s="107">
        <v>41</v>
      </c>
      <c r="Q117" s="107"/>
      <c r="R117" s="108">
        <v>2</v>
      </c>
      <c r="S117" s="108"/>
      <c r="T117" s="108"/>
      <c r="U117" s="108"/>
      <c r="V117" s="106">
        <v>33</v>
      </c>
      <c r="W117" s="106">
        <v>87</v>
      </c>
      <c r="X117" s="106">
        <v>40</v>
      </c>
      <c r="Z117" s="108"/>
    </row>
    <row r="118" spans="1:26" ht="15">
      <c r="A118" s="2" t="str">
        <f t="shared" ref="A118:A125" si="9">A117</f>
        <v>Dermatologi</v>
      </c>
      <c r="B118" s="18" t="str">
        <f>"hold " &amp; Table1[[#This Row],[Dette er for hold '# (fx 1-8 eller 1)]]</f>
        <v>hold 11-12</v>
      </c>
      <c r="C118" s="36">
        <f>DATE($T$7, 1, -2) - WEEKDAY(DATE($T$7, 1, 3)) +Table1[[#This Row],[Kal uge]]* 7+Table1[[#This Row],[Uge dag]]-1</f>
        <v>44111</v>
      </c>
      <c r="D118" s="32">
        <v>0.51041666666666663</v>
      </c>
      <c r="E118" s="32">
        <v>0.625</v>
      </c>
      <c r="F118" s="17"/>
      <c r="G118" s="17"/>
      <c r="H118" s="122" t="s">
        <v>143</v>
      </c>
      <c r="I118" s="122" t="str">
        <f>I117</f>
        <v>11-12</v>
      </c>
      <c r="J118" s="107" t="s">
        <v>117</v>
      </c>
      <c r="K118" s="107"/>
      <c r="L118" s="107"/>
      <c r="M118" s="107"/>
      <c r="N118" s="107"/>
      <c r="P118" s="107">
        <f>P117</f>
        <v>41</v>
      </c>
      <c r="Q118" s="107"/>
      <c r="R118" s="108">
        <v>3</v>
      </c>
      <c r="S118" s="108"/>
      <c r="T118" s="108"/>
      <c r="U118" s="108"/>
      <c r="V118" s="106">
        <v>33</v>
      </c>
      <c r="W118" s="106">
        <v>107</v>
      </c>
      <c r="X118" s="106">
        <v>53</v>
      </c>
      <c r="Z118" s="108"/>
    </row>
    <row r="119" spans="1:26" ht="15">
      <c r="A119" s="2" t="str">
        <f t="shared" si="9"/>
        <v>Dermatologi</v>
      </c>
      <c r="B119" s="18" t="str">
        <f>"hold " &amp; Table1[[#This Row],[Dette er for hold '# (fx 1-8 eller 1)]]</f>
        <v>hold 11-12</v>
      </c>
      <c r="C119" s="36">
        <f>DATE($T$7, 1, -2) - WEEKDAY(DATE($T$7, 1, 3)) +Table1[[#This Row],[Kal uge]]* 7+Table1[[#This Row],[Uge dag]]-1</f>
        <v>44112</v>
      </c>
      <c r="D119" s="32">
        <f>D118</f>
        <v>0.51041666666666663</v>
      </c>
      <c r="E119" s="32">
        <v>0.58333333333333337</v>
      </c>
      <c r="F119" s="17"/>
      <c r="G119" s="17"/>
      <c r="H119" s="122" t="s">
        <v>142</v>
      </c>
      <c r="I119" s="122" t="str">
        <f>I118</f>
        <v>11-12</v>
      </c>
      <c r="J119" s="107" t="s">
        <v>117</v>
      </c>
      <c r="K119" s="107"/>
      <c r="L119" s="107"/>
      <c r="M119" s="107"/>
      <c r="N119" s="107"/>
      <c r="P119" s="107">
        <f>P118</f>
        <v>41</v>
      </c>
      <c r="Q119" s="107"/>
      <c r="R119" s="108">
        <v>4</v>
      </c>
      <c r="S119" s="108"/>
      <c r="T119" s="108"/>
      <c r="U119" s="108"/>
      <c r="V119" s="106">
        <v>33</v>
      </c>
      <c r="W119" s="106">
        <v>87</v>
      </c>
      <c r="X119" s="106">
        <v>40</v>
      </c>
      <c r="Z119" s="108"/>
    </row>
    <row r="120" spans="1:26" ht="15">
      <c r="A120" s="2" t="str">
        <f t="shared" si="9"/>
        <v>Dermatologi</v>
      </c>
      <c r="B120" s="18" t="str">
        <f>"hold " &amp; Table1[[#This Row],[Dette er for hold '# (fx 1-8 eller 1)]]</f>
        <v>hold 11-12</v>
      </c>
      <c r="C120" s="36">
        <f>DATE($T$7, 1, -2) - WEEKDAY(DATE($T$7, 1, 3)) +Table1[[#This Row],[Kal uge]]* 7+Table1[[#This Row],[Uge dag]]-1</f>
        <v>44117</v>
      </c>
      <c r="D120" s="32">
        <f t="shared" ref="D120:E125" si="10">D117</f>
        <v>0.51041666666666663</v>
      </c>
      <c r="E120" s="32">
        <f t="shared" si="10"/>
        <v>0.625</v>
      </c>
      <c r="F120" s="17"/>
      <c r="G120" s="17"/>
      <c r="H120" s="122" t="s">
        <v>142</v>
      </c>
      <c r="I120" s="122" t="str">
        <f t="shared" ref="I120:I125" si="11">I117</f>
        <v>11-12</v>
      </c>
      <c r="J120" s="107" t="s">
        <v>118</v>
      </c>
      <c r="K120" s="107"/>
      <c r="L120" s="107"/>
      <c r="M120" s="107"/>
      <c r="N120" s="107"/>
      <c r="P120" s="107">
        <f t="shared" ref="P120:P125" si="12">P117+1</f>
        <v>42</v>
      </c>
      <c r="Q120" s="107"/>
      <c r="R120" s="108">
        <f t="shared" ref="R120:R125" si="13">R117</f>
        <v>2</v>
      </c>
      <c r="S120" s="108"/>
      <c r="T120" s="108"/>
      <c r="U120" s="108"/>
      <c r="V120" s="106">
        <v>33</v>
      </c>
      <c r="W120" s="106">
        <v>87</v>
      </c>
      <c r="X120" s="106">
        <v>40</v>
      </c>
      <c r="Z120" s="108"/>
    </row>
    <row r="121" spans="1:26" ht="15">
      <c r="A121" s="2" t="str">
        <f t="shared" si="9"/>
        <v>Dermatologi</v>
      </c>
      <c r="B121" s="18" t="str">
        <f>"hold " &amp; Table1[[#This Row],[Dette er for hold '# (fx 1-8 eller 1)]]</f>
        <v>hold 11-12</v>
      </c>
      <c r="C121" s="36">
        <f>DATE($T$7, 1, -2) - WEEKDAY(DATE($T$7, 1, 3)) +Table1[[#This Row],[Kal uge]]* 7+Table1[[#This Row],[Uge dag]]-1</f>
        <v>44118</v>
      </c>
      <c r="D121" s="32">
        <f t="shared" si="10"/>
        <v>0.51041666666666663</v>
      </c>
      <c r="E121" s="32">
        <f t="shared" si="10"/>
        <v>0.625</v>
      </c>
      <c r="F121" s="17"/>
      <c r="G121" s="17"/>
      <c r="H121" s="122" t="s">
        <v>142</v>
      </c>
      <c r="I121" s="122" t="str">
        <f t="shared" si="11"/>
        <v>11-12</v>
      </c>
      <c r="J121" s="107" t="s">
        <v>118</v>
      </c>
      <c r="K121" s="107"/>
      <c r="L121" s="107"/>
      <c r="M121" s="107"/>
      <c r="N121" s="107"/>
      <c r="P121" s="107">
        <f t="shared" si="12"/>
        <v>42</v>
      </c>
      <c r="Q121" s="107"/>
      <c r="R121" s="108">
        <f t="shared" si="13"/>
        <v>3</v>
      </c>
      <c r="S121" s="108"/>
      <c r="T121" s="108"/>
      <c r="U121" s="108"/>
      <c r="V121" s="106">
        <v>33</v>
      </c>
      <c r="W121" s="106">
        <v>87</v>
      </c>
      <c r="X121" s="106">
        <v>40</v>
      </c>
      <c r="Z121" s="108"/>
    </row>
    <row r="122" spans="1:26" ht="15">
      <c r="A122" s="2" t="str">
        <f t="shared" si="9"/>
        <v>Dermatologi</v>
      </c>
      <c r="B122" s="18" t="str">
        <f>"hold " &amp; Table1[[#This Row],[Dette er for hold '# (fx 1-8 eller 1)]]</f>
        <v>hold 11-12</v>
      </c>
      <c r="C122" s="36">
        <f>DATE($T$7, 1, -2) - WEEKDAY(DATE($T$7, 1, 3)) +Table1[[#This Row],[Kal uge]]* 7+Table1[[#This Row],[Uge dag]]-1</f>
        <v>44119</v>
      </c>
      <c r="D122" s="32">
        <f t="shared" si="10"/>
        <v>0.51041666666666663</v>
      </c>
      <c r="E122" s="32">
        <f t="shared" si="10"/>
        <v>0.58333333333333337</v>
      </c>
      <c r="F122" s="17"/>
      <c r="G122" s="17"/>
      <c r="H122" s="122" t="s">
        <v>142</v>
      </c>
      <c r="I122" s="122" t="str">
        <f t="shared" si="11"/>
        <v>11-12</v>
      </c>
      <c r="J122" s="107" t="s">
        <v>118</v>
      </c>
      <c r="K122" s="107"/>
      <c r="L122" s="107"/>
      <c r="M122" s="107"/>
      <c r="N122" s="107"/>
      <c r="P122" s="107">
        <f t="shared" si="12"/>
        <v>42</v>
      </c>
      <c r="Q122" s="107"/>
      <c r="R122" s="108">
        <f t="shared" si="13"/>
        <v>4</v>
      </c>
      <c r="S122" s="108"/>
      <c r="T122" s="108"/>
      <c r="U122" s="108"/>
      <c r="V122" s="106">
        <v>33</v>
      </c>
      <c r="W122" s="106">
        <v>87</v>
      </c>
      <c r="X122" s="106">
        <v>40</v>
      </c>
      <c r="Z122" s="108"/>
    </row>
    <row r="123" spans="1:26" ht="15">
      <c r="A123" s="2" t="str">
        <f t="shared" si="9"/>
        <v>Dermatologi</v>
      </c>
      <c r="B123" s="18" t="str">
        <f>"hold " &amp; Table1[[#This Row],[Dette er for hold '# (fx 1-8 eller 1)]]</f>
        <v>hold 11-12</v>
      </c>
      <c r="C123" s="36">
        <f>DATE($T$7, 1, -2) - WEEKDAY(DATE($T$7, 1, 3)) +Table1[[#This Row],[Kal uge]]* 7+Table1[[#This Row],[Uge dag]]-1</f>
        <v>44124</v>
      </c>
      <c r="D123" s="32">
        <f t="shared" si="10"/>
        <v>0.51041666666666663</v>
      </c>
      <c r="E123" s="32">
        <f t="shared" si="10"/>
        <v>0.625</v>
      </c>
      <c r="F123" s="17"/>
      <c r="G123" s="17"/>
      <c r="H123" s="122" t="s">
        <v>142</v>
      </c>
      <c r="I123" s="122" t="str">
        <f t="shared" si="11"/>
        <v>11-12</v>
      </c>
      <c r="J123" s="107" t="s">
        <v>123</v>
      </c>
      <c r="K123" s="107"/>
      <c r="L123" s="107"/>
      <c r="M123" s="107"/>
      <c r="N123" s="107"/>
      <c r="P123" s="107">
        <f t="shared" si="12"/>
        <v>43</v>
      </c>
      <c r="Q123" s="107"/>
      <c r="R123" s="108">
        <f t="shared" si="13"/>
        <v>2</v>
      </c>
      <c r="S123" s="108"/>
      <c r="T123" s="108"/>
      <c r="U123" s="108"/>
      <c r="V123" s="106">
        <v>33</v>
      </c>
      <c r="W123" s="106">
        <v>87</v>
      </c>
      <c r="X123" s="106">
        <v>40</v>
      </c>
      <c r="Z123" s="108"/>
    </row>
    <row r="124" spans="1:26" ht="15">
      <c r="A124" s="2" t="str">
        <f t="shared" si="9"/>
        <v>Dermatologi</v>
      </c>
      <c r="B124" s="18" t="str">
        <f>"hold " &amp; Table1[[#This Row],[Dette er for hold '# (fx 1-8 eller 1)]]</f>
        <v>hold 11-12</v>
      </c>
      <c r="C124" s="36">
        <f>DATE($T$7, 1, -2) - WEEKDAY(DATE($T$7, 1, 3)) +Table1[[#This Row],[Kal uge]]* 7+Table1[[#This Row],[Uge dag]]-1</f>
        <v>44125</v>
      </c>
      <c r="D124" s="32">
        <f t="shared" si="10"/>
        <v>0.51041666666666663</v>
      </c>
      <c r="E124" s="32">
        <f t="shared" si="10"/>
        <v>0.625</v>
      </c>
      <c r="F124" s="17"/>
      <c r="G124" s="17"/>
      <c r="H124" s="122" t="s">
        <v>142</v>
      </c>
      <c r="I124" s="122" t="str">
        <f t="shared" si="11"/>
        <v>11-12</v>
      </c>
      <c r="J124" s="107" t="s">
        <v>123</v>
      </c>
      <c r="K124" s="107"/>
      <c r="L124" s="107"/>
      <c r="M124" s="107"/>
      <c r="N124" s="107"/>
      <c r="P124" s="107">
        <f t="shared" si="12"/>
        <v>43</v>
      </c>
      <c r="Q124" s="107"/>
      <c r="R124" s="108">
        <f t="shared" si="13"/>
        <v>3</v>
      </c>
      <c r="S124" s="108"/>
      <c r="T124" s="108"/>
      <c r="U124" s="108"/>
      <c r="V124" s="106">
        <v>33</v>
      </c>
      <c r="W124" s="106">
        <v>87</v>
      </c>
      <c r="X124" s="106">
        <v>40</v>
      </c>
      <c r="Z124" s="108"/>
    </row>
    <row r="125" spans="1:26" ht="15">
      <c r="A125" s="2" t="str">
        <f t="shared" si="9"/>
        <v>Dermatologi</v>
      </c>
      <c r="B125" s="18" t="str">
        <f>"hold " &amp; Table1[[#This Row],[Dette er for hold '# (fx 1-8 eller 1)]]</f>
        <v>hold 11-12</v>
      </c>
      <c r="C125" s="36">
        <f>DATE($T$7, 1, -2) - WEEKDAY(DATE($T$7, 1, 3)) +Table1[[#This Row],[Kal uge]]* 7+Table1[[#This Row],[Uge dag]]-1</f>
        <v>44126</v>
      </c>
      <c r="D125" s="32">
        <f t="shared" si="10"/>
        <v>0.51041666666666663</v>
      </c>
      <c r="E125" s="32">
        <f t="shared" si="10"/>
        <v>0.58333333333333337</v>
      </c>
      <c r="F125" s="17"/>
      <c r="G125" s="17"/>
      <c r="H125" s="122" t="s">
        <v>142</v>
      </c>
      <c r="I125" s="122" t="str">
        <f t="shared" si="11"/>
        <v>11-12</v>
      </c>
      <c r="J125" s="107" t="s">
        <v>123</v>
      </c>
      <c r="K125" s="107"/>
      <c r="L125" s="107"/>
      <c r="M125" s="107"/>
      <c r="N125" s="107"/>
      <c r="P125" s="107">
        <f t="shared" si="12"/>
        <v>43</v>
      </c>
      <c r="Q125" s="107"/>
      <c r="R125" s="108">
        <f t="shared" si="13"/>
        <v>4</v>
      </c>
      <c r="S125" s="108"/>
      <c r="T125" s="108"/>
      <c r="U125" s="108"/>
      <c r="V125" s="106">
        <v>33</v>
      </c>
      <c r="W125" s="106">
        <v>87</v>
      </c>
      <c r="X125" s="106">
        <v>40</v>
      </c>
      <c r="Z125" s="108"/>
    </row>
    <row r="126" spans="1:26" ht="15">
      <c r="A126" s="2"/>
      <c r="B126" s="3"/>
      <c r="C126" s="37"/>
      <c r="D126" s="32"/>
      <c r="E126" s="32"/>
      <c r="F126" s="17"/>
      <c r="G126" s="17"/>
      <c r="H126" s="14"/>
      <c r="I126" s="6"/>
      <c r="J126" s="6"/>
      <c r="K126" s="6"/>
      <c r="L126" s="6"/>
      <c r="M126" s="6"/>
      <c r="N126" s="6"/>
      <c r="P126" s="6"/>
      <c r="Q126" s="6"/>
      <c r="V126" s="6"/>
      <c r="W126" s="6"/>
      <c r="X126" s="6"/>
      <c r="Z126" s="108"/>
    </row>
    <row r="127" spans="1:26" ht="15">
      <c r="A127" s="2" t="s">
        <v>34</v>
      </c>
      <c r="B127" s="18" t="str">
        <f>"hold " &amp; Table1[[#This Row],[Dette er for hold '# (fx 1-8 eller 1)]]</f>
        <v>hold 9-10</v>
      </c>
      <c r="C127" s="36">
        <f>DATE($T$7, 1, -2) - WEEKDAY(DATE($T$7, 1, 3)) +Table1[[#This Row],[Kal uge]]* 7+Table1[[#This Row],[Uge dag]]-1</f>
        <v>44131</v>
      </c>
      <c r="D127" s="32">
        <v>0.51041666666666663</v>
      </c>
      <c r="E127" s="32">
        <v>0.625</v>
      </c>
      <c r="F127" s="17"/>
      <c r="G127" s="17"/>
      <c r="H127" s="122" t="s">
        <v>142</v>
      </c>
      <c r="I127" s="122" t="s">
        <v>38</v>
      </c>
      <c r="J127" s="107" t="s">
        <v>119</v>
      </c>
      <c r="K127" s="107"/>
      <c r="L127" s="107"/>
      <c r="M127" s="107"/>
      <c r="N127" s="107"/>
      <c r="P127" s="107">
        <f>P123+1</f>
        <v>44</v>
      </c>
      <c r="Q127" s="107"/>
      <c r="R127" s="108">
        <v>2</v>
      </c>
      <c r="S127" s="108"/>
      <c r="T127" s="108"/>
      <c r="U127" s="108"/>
      <c r="V127" s="106">
        <v>33</v>
      </c>
      <c r="W127" s="106">
        <v>87</v>
      </c>
      <c r="X127" s="106">
        <v>40</v>
      </c>
      <c r="Z127" s="108"/>
    </row>
    <row r="128" spans="1:26" ht="15" customHeight="1">
      <c r="A128" s="2" t="str">
        <f t="shared" ref="A128:A135" si="14">A127</f>
        <v>Dermatologi</v>
      </c>
      <c r="B128" s="18" t="str">
        <f>"hold " &amp; Table1[[#This Row],[Dette er for hold '# (fx 1-8 eller 1)]]</f>
        <v>hold 9-10</v>
      </c>
      <c r="C128" s="36">
        <f>DATE($T$7, 1, -2) - WEEKDAY(DATE($T$7, 1, 3)) +Table1[[#This Row],[Kal uge]]* 7+Table1[[#This Row],[Uge dag]]-1</f>
        <v>44132</v>
      </c>
      <c r="D128" s="32">
        <v>0.51041666666666663</v>
      </c>
      <c r="E128" s="32">
        <v>0.625</v>
      </c>
      <c r="F128" s="17"/>
      <c r="G128" s="17"/>
      <c r="H128" s="123" t="s">
        <v>203</v>
      </c>
      <c r="I128" s="123" t="str">
        <f>I127</f>
        <v>9-10</v>
      </c>
      <c r="J128" s="120" t="s">
        <v>119</v>
      </c>
      <c r="K128" s="6"/>
      <c r="L128" s="107"/>
      <c r="M128" s="6"/>
      <c r="N128" s="6"/>
      <c r="P128" s="6">
        <f>P127</f>
        <v>44</v>
      </c>
      <c r="Q128" s="6"/>
      <c r="R128">
        <v>3</v>
      </c>
      <c r="V128" s="97">
        <v>33</v>
      </c>
      <c r="W128" s="97">
        <v>38</v>
      </c>
      <c r="X128" s="97">
        <v>19</v>
      </c>
      <c r="Z128" s="108"/>
    </row>
    <row r="129" spans="1:26" ht="15" customHeight="1">
      <c r="A129" s="2" t="str">
        <f t="shared" si="14"/>
        <v>Dermatologi</v>
      </c>
      <c r="B129" s="18" t="str">
        <f>"hold " &amp; Table1[[#This Row],[Dette er for hold '# (fx 1-8 eller 1)]]</f>
        <v>hold 9-10</v>
      </c>
      <c r="C129" s="36">
        <f>DATE($T$7, 1, -2) - WEEKDAY(DATE($T$7, 1, 3)) +Table1[[#This Row],[Kal uge]]* 7+Table1[[#This Row],[Uge dag]]-1</f>
        <v>44133</v>
      </c>
      <c r="D129" s="32">
        <f>D128</f>
        <v>0.51041666666666663</v>
      </c>
      <c r="E129" s="32">
        <v>0.58333333333333337</v>
      </c>
      <c r="F129" s="17"/>
      <c r="G129" s="17"/>
      <c r="H129" s="122" t="s">
        <v>142</v>
      </c>
      <c r="I129" s="122" t="str">
        <f>I128</f>
        <v>9-10</v>
      </c>
      <c r="J129" s="107" t="s">
        <v>119</v>
      </c>
      <c r="K129" s="107"/>
      <c r="L129" s="107"/>
      <c r="M129" s="107"/>
      <c r="N129" s="107"/>
      <c r="P129" s="107">
        <f>P128</f>
        <v>44</v>
      </c>
      <c r="Q129" s="107"/>
      <c r="R129" s="108">
        <v>4</v>
      </c>
      <c r="S129" s="108"/>
      <c r="T129" s="108"/>
      <c r="U129" s="108"/>
      <c r="V129" s="106">
        <v>33</v>
      </c>
      <c r="W129" s="106">
        <v>87</v>
      </c>
      <c r="X129" s="106">
        <v>40</v>
      </c>
      <c r="Z129" s="108"/>
    </row>
    <row r="130" spans="1:26" ht="15" customHeight="1">
      <c r="A130" s="2" t="str">
        <f t="shared" si="14"/>
        <v>Dermatologi</v>
      </c>
      <c r="B130" s="18" t="str">
        <f>"hold " &amp; Table1[[#This Row],[Dette er for hold '# (fx 1-8 eller 1)]]</f>
        <v>hold 9-10</v>
      </c>
      <c r="C130" s="36">
        <f>DATE($T$7, 1, -2) - WEEKDAY(DATE($T$7, 1, 3)) +Table1[[#This Row],[Kal uge]]* 7+Table1[[#This Row],[Uge dag]]-1</f>
        <v>44138</v>
      </c>
      <c r="D130" s="32">
        <f t="shared" ref="D130:E135" si="15">D127</f>
        <v>0.51041666666666663</v>
      </c>
      <c r="E130" s="32">
        <f t="shared" si="15"/>
        <v>0.625</v>
      </c>
      <c r="F130" s="17"/>
      <c r="G130" s="17"/>
      <c r="H130" s="122" t="s">
        <v>142</v>
      </c>
      <c r="I130" s="122" t="str">
        <f t="shared" ref="I130:I135" si="16">I127</f>
        <v>9-10</v>
      </c>
      <c r="J130" s="107" t="s">
        <v>151</v>
      </c>
      <c r="K130" s="107"/>
      <c r="L130" s="107"/>
      <c r="M130" s="107"/>
      <c r="N130" s="107"/>
      <c r="P130" s="107">
        <f t="shared" ref="P130:P135" si="17">P127+1</f>
        <v>45</v>
      </c>
      <c r="Q130" s="107"/>
      <c r="R130" s="108">
        <f t="shared" ref="R130:R135" si="18">R127</f>
        <v>2</v>
      </c>
      <c r="S130" s="108"/>
      <c r="T130" s="108"/>
      <c r="U130" s="108"/>
      <c r="V130" s="106">
        <v>33</v>
      </c>
      <c r="W130" s="106">
        <v>87</v>
      </c>
      <c r="X130" s="106">
        <v>40</v>
      </c>
      <c r="Z130" s="108"/>
    </row>
    <row r="131" spans="1:26" ht="15">
      <c r="A131" s="2" t="str">
        <f t="shared" si="14"/>
        <v>Dermatologi</v>
      </c>
      <c r="B131" s="18" t="str">
        <f>"hold " &amp; Table1[[#This Row],[Dette er for hold '# (fx 1-8 eller 1)]]</f>
        <v>hold 9-10</v>
      </c>
      <c r="C131" s="36">
        <f>DATE($T$7, 1, -2) - WEEKDAY(DATE($T$7, 1, 3)) +Table1[[#This Row],[Kal uge]]* 7+Table1[[#This Row],[Uge dag]]-1</f>
        <v>44139</v>
      </c>
      <c r="D131" s="32">
        <f t="shared" si="15"/>
        <v>0.51041666666666663</v>
      </c>
      <c r="E131" s="32">
        <f t="shared" si="15"/>
        <v>0.625</v>
      </c>
      <c r="F131" s="17"/>
      <c r="G131" s="17"/>
      <c r="H131" s="122" t="s">
        <v>142</v>
      </c>
      <c r="I131" s="122" t="str">
        <f t="shared" si="16"/>
        <v>9-10</v>
      </c>
      <c r="J131" s="107" t="s">
        <v>151</v>
      </c>
      <c r="K131" s="107"/>
      <c r="L131" s="107"/>
      <c r="M131" s="107"/>
      <c r="N131" s="107"/>
      <c r="P131" s="107">
        <f t="shared" si="17"/>
        <v>45</v>
      </c>
      <c r="Q131" s="107"/>
      <c r="R131" s="108">
        <f t="shared" si="18"/>
        <v>3</v>
      </c>
      <c r="S131" s="108"/>
      <c r="T131" s="108"/>
      <c r="U131" s="108"/>
      <c r="V131" s="106">
        <v>33</v>
      </c>
      <c r="W131" s="106">
        <v>87</v>
      </c>
      <c r="X131" s="106">
        <v>40</v>
      </c>
      <c r="Z131" s="108"/>
    </row>
    <row r="132" spans="1:26" ht="15">
      <c r="A132" s="2" t="str">
        <f t="shared" si="14"/>
        <v>Dermatologi</v>
      </c>
      <c r="B132" s="18" t="str">
        <f>"hold " &amp; Table1[[#This Row],[Dette er for hold '# (fx 1-8 eller 1)]]</f>
        <v>hold 9-10</v>
      </c>
      <c r="C132" s="36">
        <f>DATE($T$7, 1, -2) - WEEKDAY(DATE($T$7, 1, 3)) +Table1[[#This Row],[Kal uge]]* 7+Table1[[#This Row],[Uge dag]]-1</f>
        <v>44140</v>
      </c>
      <c r="D132" s="32">
        <f t="shared" si="15"/>
        <v>0.51041666666666663</v>
      </c>
      <c r="E132" s="32">
        <f t="shared" si="15"/>
        <v>0.58333333333333337</v>
      </c>
      <c r="F132" s="17"/>
      <c r="G132" s="17"/>
      <c r="H132" s="122" t="s">
        <v>142</v>
      </c>
      <c r="I132" s="122" t="str">
        <f t="shared" si="16"/>
        <v>9-10</v>
      </c>
      <c r="J132" s="107" t="s">
        <v>151</v>
      </c>
      <c r="K132" s="107"/>
      <c r="L132" s="107"/>
      <c r="M132" s="107"/>
      <c r="N132" s="107"/>
      <c r="P132" s="107">
        <f t="shared" si="17"/>
        <v>45</v>
      </c>
      <c r="Q132" s="107"/>
      <c r="R132" s="108">
        <f t="shared" si="18"/>
        <v>4</v>
      </c>
      <c r="S132" s="108"/>
      <c r="T132" s="108"/>
      <c r="U132" s="108"/>
      <c r="V132" s="106">
        <v>33</v>
      </c>
      <c r="W132" s="106">
        <v>87</v>
      </c>
      <c r="X132" s="106">
        <v>40</v>
      </c>
      <c r="Z132" s="108"/>
    </row>
    <row r="133" spans="1:26" ht="15">
      <c r="A133" s="2" t="str">
        <f t="shared" si="14"/>
        <v>Dermatologi</v>
      </c>
      <c r="B133" s="18" t="str">
        <f>"hold " &amp; Table1[[#This Row],[Dette er for hold '# (fx 1-8 eller 1)]]</f>
        <v>hold 9-10</v>
      </c>
      <c r="C133" s="36">
        <f>DATE($T$7, 1, -2) - WEEKDAY(DATE($T$7, 1, 3)) +Table1[[#This Row],[Kal uge]]* 7+Table1[[#This Row],[Uge dag]]-1</f>
        <v>44145</v>
      </c>
      <c r="D133" s="32">
        <f t="shared" si="15"/>
        <v>0.51041666666666663</v>
      </c>
      <c r="E133" s="32">
        <f t="shared" si="15"/>
        <v>0.625</v>
      </c>
      <c r="F133" s="17"/>
      <c r="G133" s="17"/>
      <c r="H133" s="122" t="s">
        <v>142</v>
      </c>
      <c r="I133" s="122" t="str">
        <f t="shared" si="16"/>
        <v>9-10</v>
      </c>
      <c r="J133" s="107" t="s">
        <v>121</v>
      </c>
      <c r="K133" s="107"/>
      <c r="L133" s="107"/>
      <c r="M133" s="107"/>
      <c r="N133" s="107"/>
      <c r="P133" s="107">
        <f t="shared" si="17"/>
        <v>46</v>
      </c>
      <c r="Q133" s="107"/>
      <c r="R133" s="108">
        <f t="shared" si="18"/>
        <v>2</v>
      </c>
      <c r="S133" s="108"/>
      <c r="T133" s="108"/>
      <c r="U133" s="108"/>
      <c r="V133" s="106">
        <v>33</v>
      </c>
      <c r="W133" s="106">
        <v>87</v>
      </c>
      <c r="X133" s="106">
        <v>40</v>
      </c>
      <c r="Z133" s="108"/>
    </row>
    <row r="134" spans="1:26" ht="15">
      <c r="A134" s="2" t="str">
        <f t="shared" si="14"/>
        <v>Dermatologi</v>
      </c>
      <c r="B134" s="18" t="str">
        <f>"hold " &amp; Table1[[#This Row],[Dette er for hold '# (fx 1-8 eller 1)]]</f>
        <v>hold 9-10</v>
      </c>
      <c r="C134" s="36">
        <f>DATE($T$7, 1, -2) - WEEKDAY(DATE($T$7, 1, 3)) +Table1[[#This Row],[Kal uge]]* 7+Table1[[#This Row],[Uge dag]]-1</f>
        <v>44146</v>
      </c>
      <c r="D134" s="32">
        <f t="shared" si="15"/>
        <v>0.51041666666666663</v>
      </c>
      <c r="E134" s="32">
        <f t="shared" si="15"/>
        <v>0.625</v>
      </c>
      <c r="F134" s="17"/>
      <c r="G134" s="17"/>
      <c r="H134" s="123" t="s">
        <v>203</v>
      </c>
      <c r="I134" s="123" t="str">
        <f t="shared" si="16"/>
        <v>9-10</v>
      </c>
      <c r="J134" s="107">
        <v>4</v>
      </c>
      <c r="K134" s="6"/>
      <c r="L134" s="107"/>
      <c r="M134" s="6"/>
      <c r="N134" s="6"/>
      <c r="P134" s="6">
        <f t="shared" si="17"/>
        <v>46</v>
      </c>
      <c r="Q134" s="6"/>
      <c r="R134">
        <f t="shared" si="18"/>
        <v>3</v>
      </c>
      <c r="V134" s="97">
        <v>33</v>
      </c>
      <c r="W134" s="97">
        <v>38</v>
      </c>
      <c r="X134" s="97">
        <v>19</v>
      </c>
      <c r="Z134" s="108"/>
    </row>
    <row r="135" spans="1:26" ht="15">
      <c r="A135" s="2" t="str">
        <f t="shared" si="14"/>
        <v>Dermatologi</v>
      </c>
      <c r="B135" s="18" t="str">
        <f>"hold " &amp; Table1[[#This Row],[Dette er for hold '# (fx 1-8 eller 1)]]</f>
        <v>hold 9-10</v>
      </c>
      <c r="C135" s="36">
        <f>DATE($T$7, 1, -2) - WEEKDAY(DATE($T$7, 1, 3)) +Table1[[#This Row],[Kal uge]]* 7+Table1[[#This Row],[Uge dag]]-1</f>
        <v>44147</v>
      </c>
      <c r="D135" s="32">
        <f t="shared" si="15"/>
        <v>0.51041666666666663</v>
      </c>
      <c r="E135" s="32">
        <f t="shared" si="15"/>
        <v>0.58333333333333337</v>
      </c>
      <c r="F135" s="17"/>
      <c r="G135" s="17"/>
      <c r="H135" s="122" t="s">
        <v>142</v>
      </c>
      <c r="I135" s="122" t="str">
        <f t="shared" si="16"/>
        <v>9-10</v>
      </c>
      <c r="J135" s="107" t="s">
        <v>121</v>
      </c>
      <c r="K135" s="107"/>
      <c r="L135" s="107"/>
      <c r="M135" s="107"/>
      <c r="N135" s="107"/>
      <c r="P135" s="107">
        <f t="shared" si="17"/>
        <v>46</v>
      </c>
      <c r="Q135" s="107"/>
      <c r="R135" s="108">
        <f t="shared" si="18"/>
        <v>4</v>
      </c>
      <c r="S135" s="108"/>
      <c r="T135" s="108"/>
      <c r="U135" s="108"/>
      <c r="V135" s="106">
        <v>33</v>
      </c>
      <c r="W135" s="106">
        <v>87</v>
      </c>
      <c r="X135" s="106">
        <v>40</v>
      </c>
      <c r="Z135" s="108"/>
    </row>
    <row r="136" spans="1:26" ht="15">
      <c r="A136" s="2"/>
      <c r="B136" s="3"/>
      <c r="C136" s="37"/>
      <c r="D136" s="32"/>
      <c r="E136" s="32"/>
      <c r="F136" s="17"/>
      <c r="G136" s="17"/>
      <c r="H136" s="14"/>
      <c r="I136" s="6"/>
      <c r="J136" s="6"/>
      <c r="K136" s="6"/>
      <c r="L136" s="6"/>
      <c r="M136" s="6"/>
      <c r="N136" s="6"/>
      <c r="P136" s="6"/>
      <c r="Q136" s="6"/>
      <c r="V136" s="117"/>
      <c r="W136" s="117"/>
      <c r="X136" s="117"/>
      <c r="Z136" s="108"/>
    </row>
    <row r="137" spans="1:26" ht="15">
      <c r="A137" s="2" t="s">
        <v>34</v>
      </c>
      <c r="B137" s="18" t="str">
        <f>"hold " &amp; Table1[[#This Row],[Dette er for hold '# (fx 1-8 eller 1)]]</f>
        <v>hold 3-4</v>
      </c>
      <c r="C137" s="36">
        <f>DATE($T$7, 1, -2) - WEEKDAY(DATE($T$7, 1, 3)) +Table1[[#This Row],[Kal uge]]* 7+Table1[[#This Row],[Uge dag]]-1</f>
        <v>44152</v>
      </c>
      <c r="D137" s="32">
        <v>0.51041666666666663</v>
      </c>
      <c r="E137" s="32">
        <v>0.625</v>
      </c>
      <c r="F137" s="17"/>
      <c r="G137" s="17"/>
      <c r="H137" s="122" t="s">
        <v>142</v>
      </c>
      <c r="I137" s="122" t="s">
        <v>31</v>
      </c>
      <c r="J137" s="107" t="s">
        <v>117</v>
      </c>
      <c r="K137" s="107"/>
      <c r="L137" s="107"/>
      <c r="M137" s="107"/>
      <c r="N137" s="107"/>
      <c r="P137" s="107">
        <v>47</v>
      </c>
      <c r="Q137" s="107"/>
      <c r="R137" s="108">
        <v>2</v>
      </c>
      <c r="S137" s="108"/>
      <c r="T137" s="108"/>
      <c r="U137" s="108"/>
      <c r="V137" s="106">
        <v>33</v>
      </c>
      <c r="W137" s="106">
        <v>87</v>
      </c>
      <c r="X137" s="106">
        <v>40</v>
      </c>
      <c r="Z137" s="108"/>
    </row>
    <row r="138" spans="1:26" ht="15">
      <c r="A138" s="2" t="str">
        <f>A137</f>
        <v>Dermatologi</v>
      </c>
      <c r="B138" s="18" t="str">
        <f>"hold " &amp; Table1[[#This Row],[Dette er for hold '# (fx 1-8 eller 1)]]</f>
        <v>hold 3-4</v>
      </c>
      <c r="C138" s="36">
        <f>DATE($T$7, 1, -2) - WEEKDAY(DATE($T$7, 1, 3)) +Table1[[#This Row],[Kal uge]]* 7+Table1[[#This Row],[Uge dag]]-1</f>
        <v>44153</v>
      </c>
      <c r="D138" s="32">
        <v>0.51041666666666663</v>
      </c>
      <c r="E138" s="32">
        <v>0.625</v>
      </c>
      <c r="F138" s="17"/>
      <c r="G138" s="17"/>
      <c r="H138" s="123" t="s">
        <v>203</v>
      </c>
      <c r="I138" s="123" t="str">
        <f>I137</f>
        <v>3-4</v>
      </c>
      <c r="J138" s="120" t="s">
        <v>117</v>
      </c>
      <c r="K138" s="120"/>
      <c r="L138" s="120"/>
      <c r="M138" s="120"/>
      <c r="N138" s="120"/>
      <c r="P138" s="120">
        <f>P137</f>
        <v>47</v>
      </c>
      <c r="Q138" s="120"/>
      <c r="R138" s="52">
        <v>3</v>
      </c>
      <c r="S138" s="52"/>
      <c r="T138" s="52"/>
      <c r="U138" s="52"/>
      <c r="V138" s="120">
        <v>33</v>
      </c>
      <c r="W138" s="120">
        <v>38</v>
      </c>
      <c r="X138" s="120">
        <v>19</v>
      </c>
      <c r="Z138" s="108"/>
    </row>
    <row r="139" spans="1:26" ht="15">
      <c r="A139" s="2" t="str">
        <f>A138</f>
        <v>Dermatologi</v>
      </c>
      <c r="B139" s="18" t="str">
        <f>"hold " &amp; Table1[[#This Row],[Dette er for hold '# (fx 1-8 eller 1)]]</f>
        <v>hold 3-4</v>
      </c>
      <c r="C139" s="36">
        <f>DATE($T$7, 1, -2) - WEEKDAY(DATE($T$7, 1, 3)) +Table1[[#This Row],[Kal uge]]* 7+Table1[[#This Row],[Uge dag]]-1</f>
        <v>44154</v>
      </c>
      <c r="D139" s="32">
        <f>D138</f>
        <v>0.51041666666666663</v>
      </c>
      <c r="E139" s="32">
        <v>0.58333333333333337</v>
      </c>
      <c r="F139" s="17"/>
      <c r="G139" s="17"/>
      <c r="H139" s="122" t="s">
        <v>142</v>
      </c>
      <c r="I139" s="122" t="str">
        <f>I138</f>
        <v>3-4</v>
      </c>
      <c r="J139" s="107" t="s">
        <v>117</v>
      </c>
      <c r="K139" s="107"/>
      <c r="L139" s="107"/>
      <c r="M139" s="107"/>
      <c r="N139" s="107"/>
      <c r="P139" s="107">
        <f>P138</f>
        <v>47</v>
      </c>
      <c r="Q139" s="107"/>
      <c r="R139" s="108">
        <v>4</v>
      </c>
      <c r="S139" s="108"/>
      <c r="T139" s="108"/>
      <c r="U139" s="108"/>
      <c r="V139" s="106">
        <v>33</v>
      </c>
      <c r="W139" s="106">
        <v>87</v>
      </c>
      <c r="X139" s="106">
        <v>40</v>
      </c>
      <c r="Z139" s="108"/>
    </row>
    <row r="140" spans="1:26" ht="15">
      <c r="A140" s="2" t="str">
        <f>A139</f>
        <v>Dermatologi</v>
      </c>
      <c r="B140" s="18" t="str">
        <f>"hold " &amp; Table1[[#This Row],[Dette er for hold '# (fx 1-8 eller 1)]]</f>
        <v>hold 3-4</v>
      </c>
      <c r="C140" s="36">
        <f>DATE($T$7, 1, -2) - WEEKDAY(DATE($T$7, 1, 3)) +Table1[[#This Row],[Kal uge]]* 7+Table1[[#This Row],[Uge dag]]-1</f>
        <v>44159</v>
      </c>
      <c r="D140" s="32">
        <f t="shared" ref="D140:E143" si="19">D137</f>
        <v>0.51041666666666663</v>
      </c>
      <c r="E140" s="32">
        <f t="shared" si="19"/>
        <v>0.625</v>
      </c>
      <c r="F140" s="17"/>
      <c r="G140" s="17"/>
      <c r="H140" s="122" t="s">
        <v>142</v>
      </c>
      <c r="I140" s="122" t="str">
        <f t="shared" ref="I140:I145" si="20">I137</f>
        <v>3-4</v>
      </c>
      <c r="J140" s="107" t="s">
        <v>116</v>
      </c>
      <c r="K140" s="107"/>
      <c r="L140" s="107"/>
      <c r="M140" s="107"/>
      <c r="N140" s="107"/>
      <c r="P140" s="107">
        <f t="shared" ref="P140:P145" si="21">P137+1</f>
        <v>48</v>
      </c>
      <c r="Q140" s="107"/>
      <c r="R140" s="108">
        <f t="shared" ref="R140:R145" si="22">R137</f>
        <v>2</v>
      </c>
      <c r="S140" s="108"/>
      <c r="T140" s="108"/>
      <c r="U140" s="108"/>
      <c r="V140" s="106">
        <v>33</v>
      </c>
      <c r="W140" s="106">
        <v>87</v>
      </c>
      <c r="X140" s="106">
        <v>40</v>
      </c>
      <c r="Z140" s="108"/>
    </row>
    <row r="141" spans="1:26" ht="15">
      <c r="A141" s="2" t="str">
        <f>A140</f>
        <v>Dermatologi</v>
      </c>
      <c r="B141" s="18" t="str">
        <f>"hold " &amp; Table1[[#This Row],[Dette er for hold '# (fx 1-8 eller 1)]]</f>
        <v>hold 3-4</v>
      </c>
      <c r="C141" s="36">
        <f>DATE($T$7, 1, -2) - WEEKDAY(DATE($T$7, 1, 3)) +Table1[[#This Row],[Kal uge]]* 7+Table1[[#This Row],[Uge dag]]-1</f>
        <v>44160</v>
      </c>
      <c r="D141" s="32">
        <f t="shared" si="19"/>
        <v>0.51041666666666663</v>
      </c>
      <c r="E141" s="32">
        <f t="shared" si="19"/>
        <v>0.625</v>
      </c>
      <c r="F141" s="17"/>
      <c r="G141" s="17"/>
      <c r="H141" s="122" t="s">
        <v>144</v>
      </c>
      <c r="I141" s="122" t="str">
        <f t="shared" si="20"/>
        <v>3-4</v>
      </c>
      <c r="J141" s="107" t="s">
        <v>116</v>
      </c>
      <c r="K141" s="107"/>
      <c r="L141" s="107"/>
      <c r="M141" s="107"/>
      <c r="N141" s="107"/>
      <c r="P141" s="107">
        <f t="shared" si="21"/>
        <v>48</v>
      </c>
      <c r="Q141" s="107"/>
      <c r="R141" s="108">
        <f t="shared" si="22"/>
        <v>3</v>
      </c>
      <c r="S141" s="108"/>
      <c r="T141" s="108"/>
      <c r="U141" s="108"/>
      <c r="V141" s="106">
        <v>33</v>
      </c>
      <c r="W141" s="106">
        <v>150</v>
      </c>
      <c r="X141" s="106">
        <v>75</v>
      </c>
      <c r="Z141" s="108"/>
    </row>
    <row r="142" spans="1:26" ht="15">
      <c r="A142" s="2" t="s">
        <v>34</v>
      </c>
      <c r="B142" s="18" t="str">
        <f>"hold " &amp; Table1[[#This Row],[Dette er for hold '# (fx 1-8 eller 1)]]</f>
        <v>hold 3-4</v>
      </c>
      <c r="C142" s="36">
        <f>DATE($T$7, 1, -2) - WEEKDAY(DATE($T$7, 1, 3)) +Table1[[#This Row],[Kal uge]]* 7+Table1[[#This Row],[Uge dag]]-1</f>
        <v>44161</v>
      </c>
      <c r="D142" s="32">
        <f t="shared" si="19"/>
        <v>0.51041666666666663</v>
      </c>
      <c r="E142" s="32">
        <f t="shared" si="19"/>
        <v>0.58333333333333337</v>
      </c>
      <c r="F142" s="17"/>
      <c r="G142" s="17"/>
      <c r="H142" s="122" t="s">
        <v>142</v>
      </c>
      <c r="I142" s="122" t="str">
        <f t="shared" si="20"/>
        <v>3-4</v>
      </c>
      <c r="J142" s="107" t="s">
        <v>116</v>
      </c>
      <c r="K142" s="107"/>
      <c r="L142" s="107"/>
      <c r="M142" s="107"/>
      <c r="N142" s="107"/>
      <c r="P142" s="107">
        <f t="shared" si="21"/>
        <v>48</v>
      </c>
      <c r="Q142" s="107"/>
      <c r="R142" s="108">
        <f t="shared" si="22"/>
        <v>4</v>
      </c>
      <c r="S142" s="108"/>
      <c r="T142" s="108"/>
      <c r="U142" s="108"/>
      <c r="V142" s="106">
        <v>33</v>
      </c>
      <c r="W142" s="106">
        <v>87</v>
      </c>
      <c r="X142" s="106">
        <v>40</v>
      </c>
      <c r="Z142" s="108"/>
    </row>
    <row r="143" spans="1:26" ht="15">
      <c r="A143" s="2" t="s">
        <v>34</v>
      </c>
      <c r="B143" s="18" t="str">
        <f>"hold " &amp; Table1[[#This Row],[Dette er for hold '# (fx 1-8 eller 1)]]</f>
        <v>hold 3-4</v>
      </c>
      <c r="C143" s="36">
        <f>DATE($T$7, 1, -2) - WEEKDAY(DATE($T$7, 1, 3)) +Table1[[#This Row],[Kal uge]]* 7+Table1[[#This Row],[Uge dag]]-1</f>
        <v>44166</v>
      </c>
      <c r="D143" s="32">
        <f t="shared" si="19"/>
        <v>0.51041666666666663</v>
      </c>
      <c r="E143" s="32">
        <f t="shared" si="19"/>
        <v>0.625</v>
      </c>
      <c r="F143" s="17"/>
      <c r="G143" s="17"/>
      <c r="H143" s="122" t="s">
        <v>142</v>
      </c>
      <c r="I143" s="122" t="str">
        <f t="shared" si="20"/>
        <v>3-4</v>
      </c>
      <c r="J143" s="107" t="s">
        <v>118</v>
      </c>
      <c r="K143" s="107"/>
      <c r="L143" s="107"/>
      <c r="M143" s="107"/>
      <c r="N143" s="107"/>
      <c r="P143" s="107">
        <f t="shared" si="21"/>
        <v>49</v>
      </c>
      <c r="Q143" s="107"/>
      <c r="R143" s="108">
        <f t="shared" si="22"/>
        <v>2</v>
      </c>
      <c r="S143" s="108"/>
      <c r="T143" s="108"/>
      <c r="U143" s="108"/>
      <c r="V143" s="106">
        <v>33</v>
      </c>
      <c r="W143" s="106">
        <v>87</v>
      </c>
      <c r="X143" s="106">
        <v>40</v>
      </c>
      <c r="Z143" s="108"/>
    </row>
    <row r="144" spans="1:26" ht="15">
      <c r="A144" s="2" t="str">
        <f>A143</f>
        <v>Dermatologi</v>
      </c>
      <c r="B144" s="18" t="str">
        <f>"hold " &amp; Table1[[#This Row],[Dette er for hold '# (fx 1-8 eller 1)]]</f>
        <v>hold 3-4</v>
      </c>
      <c r="C144" s="36">
        <f>DATE($T$7, 1, -2) - WEEKDAY(DATE($T$7, 1, 3)) +Table1[[#This Row],[Kal uge]]* 7+Table1[[#This Row],[Uge dag]]-1</f>
        <v>44167</v>
      </c>
      <c r="D144" s="32">
        <f>D141</f>
        <v>0.51041666666666663</v>
      </c>
      <c r="E144" s="32">
        <v>0.625</v>
      </c>
      <c r="F144" s="17"/>
      <c r="G144" s="17"/>
      <c r="H144" s="122" t="s">
        <v>143</v>
      </c>
      <c r="I144" s="122" t="str">
        <f t="shared" si="20"/>
        <v>3-4</v>
      </c>
      <c r="J144" s="107" t="s">
        <v>118</v>
      </c>
      <c r="K144" s="107"/>
      <c r="L144" s="107"/>
      <c r="M144" s="107"/>
      <c r="N144" s="107"/>
      <c r="P144" s="107">
        <f t="shared" si="21"/>
        <v>49</v>
      </c>
      <c r="Q144" s="107"/>
      <c r="R144" s="108">
        <f t="shared" si="22"/>
        <v>3</v>
      </c>
      <c r="S144" s="108"/>
      <c r="T144" s="108"/>
      <c r="U144" s="108"/>
      <c r="V144" s="106">
        <v>33</v>
      </c>
      <c r="W144" s="106">
        <v>107</v>
      </c>
      <c r="X144" s="106">
        <v>53</v>
      </c>
      <c r="Z144" s="108"/>
    </row>
    <row r="145" spans="1:26" ht="15">
      <c r="A145" s="2" t="str">
        <f>A144</f>
        <v>Dermatologi</v>
      </c>
      <c r="B145" s="18" t="str">
        <f>"hold " &amp; Table1[[#This Row],[Dette er for hold '# (fx 1-8 eller 1)]]</f>
        <v>hold 3-4</v>
      </c>
      <c r="C145" s="36">
        <f>DATE($T$7, 1, -2) - WEEKDAY(DATE($T$7, 1, 3)) +Table1[[#This Row],[Kal uge]]* 7+Table1[[#This Row],[Uge dag]]-1</f>
        <v>44168</v>
      </c>
      <c r="D145" s="32">
        <f>D142</f>
        <v>0.51041666666666663</v>
      </c>
      <c r="E145" s="32">
        <v>0.58333333333333337</v>
      </c>
      <c r="F145" s="17"/>
      <c r="G145" s="17"/>
      <c r="H145" s="122" t="s">
        <v>142</v>
      </c>
      <c r="I145" s="122" t="str">
        <f t="shared" si="20"/>
        <v>3-4</v>
      </c>
      <c r="J145" s="107" t="s">
        <v>118</v>
      </c>
      <c r="K145" s="107"/>
      <c r="L145" s="107"/>
      <c r="M145" s="107"/>
      <c r="N145" s="107"/>
      <c r="P145" s="107">
        <f t="shared" si="21"/>
        <v>49</v>
      </c>
      <c r="Q145" s="107"/>
      <c r="R145" s="108">
        <f t="shared" si="22"/>
        <v>4</v>
      </c>
      <c r="S145" s="108"/>
      <c r="T145" s="108"/>
      <c r="U145" s="108"/>
      <c r="V145" s="106">
        <v>33</v>
      </c>
      <c r="W145" s="106">
        <v>87</v>
      </c>
      <c r="X145" s="106">
        <v>40</v>
      </c>
      <c r="Z145" s="108"/>
    </row>
    <row r="146" spans="1:26" ht="15">
      <c r="A146" s="2"/>
      <c r="B146" s="3"/>
      <c r="C146" s="37"/>
      <c r="D146" s="32"/>
      <c r="E146" s="32"/>
      <c r="F146" s="17"/>
      <c r="G146" s="17"/>
      <c r="H146" s="14"/>
      <c r="I146" s="6"/>
      <c r="J146" s="6"/>
      <c r="K146" s="6"/>
      <c r="L146" s="6"/>
      <c r="M146" s="6"/>
      <c r="N146" s="6"/>
      <c r="P146" s="6"/>
      <c r="Q146" s="6"/>
      <c r="V146" s="6"/>
      <c r="W146" s="6"/>
      <c r="X146" s="6"/>
      <c r="Z146" s="108"/>
    </row>
    <row r="147" spans="1:26" ht="15">
      <c r="A147" s="2" t="s">
        <v>34</v>
      </c>
      <c r="B147" s="18" t="str">
        <f>"hold " &amp; Table1[[#This Row],[Dette er for hold '# (fx 1-8 eller 1)]]</f>
        <v>hold 5-6</v>
      </c>
      <c r="C147" s="36">
        <f>DATE($T$7, 1, -2) - WEEKDAY(DATE($T$7, 1, 3)) +Table1[[#This Row],[Kal uge]]* 7+Table1[[#This Row],[Uge dag]]-1</f>
        <v>44089</v>
      </c>
      <c r="D147" s="32">
        <v>0.51041666666666663</v>
      </c>
      <c r="E147" s="32">
        <v>0.625</v>
      </c>
      <c r="F147" s="17"/>
      <c r="G147" s="17"/>
      <c r="H147" s="122" t="s">
        <v>142</v>
      </c>
      <c r="I147" s="122" t="s">
        <v>36</v>
      </c>
      <c r="J147" s="107" t="s">
        <v>120</v>
      </c>
      <c r="K147" s="107"/>
      <c r="L147" s="107"/>
      <c r="M147" s="107"/>
      <c r="N147" s="107"/>
      <c r="P147" s="107">
        <v>38</v>
      </c>
      <c r="Q147" s="107"/>
      <c r="R147" s="108">
        <v>2</v>
      </c>
      <c r="S147" s="108"/>
      <c r="T147" s="108"/>
      <c r="U147" s="108"/>
      <c r="V147" s="106">
        <v>33</v>
      </c>
      <c r="W147" s="106">
        <v>87</v>
      </c>
      <c r="X147" s="106">
        <v>40</v>
      </c>
      <c r="Z147" s="108"/>
    </row>
    <row r="148" spans="1:26" ht="15">
      <c r="A148" s="2" t="str">
        <f t="shared" ref="A148:A155" si="23">A147</f>
        <v>Dermatologi</v>
      </c>
      <c r="B148" s="18" t="str">
        <f>"hold " &amp; Table1[[#This Row],[Dette er for hold '# (fx 1-8 eller 1)]]</f>
        <v>hold 5-6</v>
      </c>
      <c r="C148" s="36">
        <f>DATE($T$7, 1, -2) - WEEKDAY(DATE($T$7, 1, 3)) +Table1[[#This Row],[Kal uge]]* 7+Table1[[#This Row],[Uge dag]]-1</f>
        <v>44090</v>
      </c>
      <c r="D148" s="32">
        <v>0.51041666666666663</v>
      </c>
      <c r="E148" s="32">
        <v>0.625</v>
      </c>
      <c r="F148" s="17"/>
      <c r="G148" s="17"/>
      <c r="H148" s="122" t="s">
        <v>142</v>
      </c>
      <c r="I148" s="122" t="str">
        <f>I147</f>
        <v>5-6</v>
      </c>
      <c r="J148" s="107" t="s">
        <v>120</v>
      </c>
      <c r="K148" s="107"/>
      <c r="L148" s="107"/>
      <c r="M148" s="107"/>
      <c r="N148" s="107"/>
      <c r="P148" s="107">
        <f>P147</f>
        <v>38</v>
      </c>
      <c r="Q148" s="107"/>
      <c r="R148" s="108">
        <v>3</v>
      </c>
      <c r="S148" s="108"/>
      <c r="T148" s="108"/>
      <c r="U148" s="108"/>
      <c r="V148" s="106">
        <v>33</v>
      </c>
      <c r="W148" s="106">
        <v>87</v>
      </c>
      <c r="X148" s="106">
        <v>40</v>
      </c>
      <c r="Z148" s="108"/>
    </row>
    <row r="149" spans="1:26" ht="15">
      <c r="A149" s="2" t="str">
        <f t="shared" si="23"/>
        <v>Dermatologi</v>
      </c>
      <c r="B149" s="18" t="str">
        <f>"hold " &amp; Table1[[#This Row],[Dette er for hold '# (fx 1-8 eller 1)]]</f>
        <v>hold 5-6</v>
      </c>
      <c r="C149" s="36">
        <f>DATE($T$7, 1, -2) - WEEKDAY(DATE($T$7, 1, 3)) +Table1[[#This Row],[Kal uge]]* 7+Table1[[#This Row],[Uge dag]]-1</f>
        <v>44091</v>
      </c>
      <c r="D149" s="32">
        <f>D148</f>
        <v>0.51041666666666663</v>
      </c>
      <c r="E149" s="32">
        <v>0.58333333333333337</v>
      </c>
      <c r="F149" s="17"/>
      <c r="G149" s="17"/>
      <c r="H149" s="122" t="s">
        <v>142</v>
      </c>
      <c r="I149" s="122" t="str">
        <f>I148</f>
        <v>5-6</v>
      </c>
      <c r="J149" s="107" t="s">
        <v>120</v>
      </c>
      <c r="K149" s="107"/>
      <c r="L149" s="107"/>
      <c r="M149" s="107"/>
      <c r="N149" s="107"/>
      <c r="P149" s="107">
        <f>P148</f>
        <v>38</v>
      </c>
      <c r="Q149" s="107"/>
      <c r="R149" s="108">
        <v>4</v>
      </c>
      <c r="S149" s="108"/>
      <c r="T149" s="108"/>
      <c r="U149" s="108"/>
      <c r="V149" s="106">
        <v>33</v>
      </c>
      <c r="W149" s="106">
        <v>87</v>
      </c>
      <c r="X149" s="106">
        <v>40</v>
      </c>
      <c r="Z149" s="108"/>
    </row>
    <row r="150" spans="1:26" ht="15">
      <c r="A150" s="2" t="str">
        <f t="shared" si="23"/>
        <v>Dermatologi</v>
      </c>
      <c r="B150" s="18" t="str">
        <f>"hold " &amp; Table1[[#This Row],[Dette er for hold '# (fx 1-8 eller 1)]]</f>
        <v>hold 5-6</v>
      </c>
      <c r="C150" s="36">
        <f>DATE($T$7, 1, -2) - WEEKDAY(DATE($T$7, 1, 3)) +Table1[[#This Row],[Kal uge]]* 7+Table1[[#This Row],[Uge dag]]-1</f>
        <v>44096</v>
      </c>
      <c r="D150" s="32">
        <f t="shared" ref="D150:E153" si="24">D147</f>
        <v>0.51041666666666663</v>
      </c>
      <c r="E150" s="32">
        <f t="shared" si="24"/>
        <v>0.625</v>
      </c>
      <c r="F150" s="17"/>
      <c r="G150" s="17"/>
      <c r="H150" s="122" t="s">
        <v>142</v>
      </c>
      <c r="I150" s="122" t="str">
        <f t="shared" ref="I150:I155" si="25">I147</f>
        <v>5-6</v>
      </c>
      <c r="J150" s="107" t="s">
        <v>124</v>
      </c>
      <c r="K150" s="107"/>
      <c r="L150" s="107"/>
      <c r="M150" s="107"/>
      <c r="N150" s="107"/>
      <c r="P150" s="107">
        <f>P147+1</f>
        <v>39</v>
      </c>
      <c r="Q150" s="107"/>
      <c r="R150" s="108">
        <f>R147</f>
        <v>2</v>
      </c>
      <c r="S150" s="108"/>
      <c r="T150" s="108"/>
      <c r="U150" s="108"/>
      <c r="V150" s="106">
        <v>33</v>
      </c>
      <c r="W150" s="106">
        <v>87</v>
      </c>
      <c r="X150" s="106">
        <v>40</v>
      </c>
      <c r="Z150" s="108"/>
    </row>
    <row r="151" spans="1:26" ht="15">
      <c r="A151" s="2" t="str">
        <f t="shared" si="23"/>
        <v>Dermatologi</v>
      </c>
      <c r="B151" s="18" t="str">
        <f>"hold " &amp; Table1[[#This Row],[Dette er for hold '# (fx 1-8 eller 1)]]</f>
        <v>hold 5-6</v>
      </c>
      <c r="C151" s="36">
        <f>DATE($T$7, 1, -2) - WEEKDAY(DATE($T$7, 1, 3)) +Table1[[#This Row],[Kal uge]]* 7+Table1[[#This Row],[Uge dag]]-1</f>
        <v>44097</v>
      </c>
      <c r="D151" s="32">
        <f t="shared" si="24"/>
        <v>0.51041666666666663</v>
      </c>
      <c r="E151" s="32">
        <f t="shared" si="24"/>
        <v>0.625</v>
      </c>
      <c r="F151" s="17"/>
      <c r="G151" s="17"/>
      <c r="H151" s="122" t="s">
        <v>142</v>
      </c>
      <c r="I151" s="122" t="str">
        <f t="shared" si="25"/>
        <v>5-6</v>
      </c>
      <c r="J151" s="107" t="s">
        <v>124</v>
      </c>
      <c r="K151" s="107"/>
      <c r="L151" s="107"/>
      <c r="M151" s="107"/>
      <c r="N151" s="107"/>
      <c r="P151" s="107">
        <f>P148+1</f>
        <v>39</v>
      </c>
      <c r="Q151" s="107"/>
      <c r="R151" s="108">
        <f>R148</f>
        <v>3</v>
      </c>
      <c r="S151" s="108"/>
      <c r="T151" s="108"/>
      <c r="U151" s="108"/>
      <c r="V151" s="106">
        <v>33</v>
      </c>
      <c r="W151" s="106">
        <v>87</v>
      </c>
      <c r="X151" s="106">
        <v>40</v>
      </c>
      <c r="Z151" s="108"/>
    </row>
    <row r="152" spans="1:26" ht="15">
      <c r="A152" s="2" t="str">
        <f t="shared" si="23"/>
        <v>Dermatologi</v>
      </c>
      <c r="B152" s="18" t="str">
        <f>"hold " &amp; Table1[[#This Row],[Dette er for hold '# (fx 1-8 eller 1)]]</f>
        <v>hold 5-6</v>
      </c>
      <c r="C152" s="36">
        <f>DATE($T$7, 1, -2) - WEEKDAY(DATE($T$7, 1, 3)) +Table1[[#This Row],[Kal uge]]* 7+Table1[[#This Row],[Uge dag]]-1</f>
        <v>44098</v>
      </c>
      <c r="D152" s="32">
        <f t="shared" si="24"/>
        <v>0.51041666666666663</v>
      </c>
      <c r="E152" s="32">
        <f t="shared" si="24"/>
        <v>0.58333333333333337</v>
      </c>
      <c r="F152" s="17"/>
      <c r="G152" s="17"/>
      <c r="H152" s="122" t="s">
        <v>142</v>
      </c>
      <c r="I152" s="122" t="str">
        <f t="shared" si="25"/>
        <v>5-6</v>
      </c>
      <c r="J152" s="107" t="s">
        <v>124</v>
      </c>
      <c r="K152" s="107"/>
      <c r="L152" s="107"/>
      <c r="M152" s="107"/>
      <c r="N152" s="107"/>
      <c r="P152" s="107">
        <f>P149+1</f>
        <v>39</v>
      </c>
      <c r="Q152" s="107"/>
      <c r="R152" s="108">
        <f>R149</f>
        <v>4</v>
      </c>
      <c r="S152" s="108"/>
      <c r="T152" s="108"/>
      <c r="U152" s="108"/>
      <c r="V152" s="106">
        <v>33</v>
      </c>
      <c r="W152" s="106">
        <v>87</v>
      </c>
      <c r="X152" s="106">
        <v>40</v>
      </c>
      <c r="Z152" s="108"/>
    </row>
    <row r="153" spans="1:26" ht="15">
      <c r="A153" s="2" t="str">
        <f t="shared" si="23"/>
        <v>Dermatologi</v>
      </c>
      <c r="B153" s="18" t="str">
        <f>"hold " &amp; Table1[[#This Row],[Dette er for hold '# (fx 1-8 eller 1)]]</f>
        <v>hold 5-6</v>
      </c>
      <c r="C153" s="36">
        <f>DATE($T$7, 1, -2) - WEEKDAY(DATE($T$7, 1, 3)) +Table1[[#This Row],[Kal uge]]* 7+Table1[[#This Row],[Uge dag]]-1</f>
        <v>44103</v>
      </c>
      <c r="D153" s="32">
        <f t="shared" si="24"/>
        <v>0.51041666666666663</v>
      </c>
      <c r="E153" s="32">
        <f t="shared" si="24"/>
        <v>0.625</v>
      </c>
      <c r="F153" s="17"/>
      <c r="G153" s="17"/>
      <c r="H153" s="122" t="s">
        <v>142</v>
      </c>
      <c r="I153" s="122" t="str">
        <f t="shared" si="25"/>
        <v>5-6</v>
      </c>
      <c r="J153" s="107" t="s">
        <v>122</v>
      </c>
      <c r="K153" s="107"/>
      <c r="L153" s="107"/>
      <c r="M153" s="107"/>
      <c r="N153" s="107"/>
      <c r="P153" s="107">
        <f>P152+1</f>
        <v>40</v>
      </c>
      <c r="Q153" s="107"/>
      <c r="R153" s="108">
        <v>2</v>
      </c>
      <c r="S153" s="108"/>
      <c r="T153" s="108"/>
      <c r="U153" s="108"/>
      <c r="V153" s="106">
        <v>33</v>
      </c>
      <c r="W153" s="106">
        <v>87</v>
      </c>
      <c r="X153" s="106">
        <v>40</v>
      </c>
      <c r="Z153" s="108"/>
    </row>
    <row r="154" spans="1:26" ht="15">
      <c r="A154" s="2" t="str">
        <f t="shared" si="23"/>
        <v>Dermatologi</v>
      </c>
      <c r="B154" s="18" t="str">
        <f>"hold " &amp; Table1[[#This Row],[Dette er for hold '# (fx 1-8 eller 1)]]</f>
        <v>hold 5-6</v>
      </c>
      <c r="C154" s="36">
        <f>DATE($T$7, 1, -2) - WEEKDAY(DATE($T$7, 1, 3)) +Table1[[#This Row],[Kal uge]]* 7+Table1[[#This Row],[Uge dag]]-1</f>
        <v>44104</v>
      </c>
      <c r="D154" s="32">
        <f>D151</f>
        <v>0.51041666666666663</v>
      </c>
      <c r="E154" s="32">
        <v>0.625</v>
      </c>
      <c r="F154" s="17"/>
      <c r="G154" s="17"/>
      <c r="H154" s="123" t="s">
        <v>203</v>
      </c>
      <c r="I154" s="123" t="str">
        <f t="shared" si="25"/>
        <v>5-6</v>
      </c>
      <c r="J154" s="120" t="s">
        <v>122</v>
      </c>
      <c r="K154" s="120"/>
      <c r="L154" s="120"/>
      <c r="M154" s="120"/>
      <c r="N154" s="120"/>
      <c r="P154" s="120">
        <f>P153</f>
        <v>40</v>
      </c>
      <c r="Q154" s="120"/>
      <c r="R154" s="52">
        <f>R153+1</f>
        <v>3</v>
      </c>
      <c r="S154" s="52"/>
      <c r="T154" s="52"/>
      <c r="U154" s="52"/>
      <c r="V154" s="97">
        <v>33</v>
      </c>
      <c r="W154" s="97">
        <v>38</v>
      </c>
      <c r="X154" s="97">
        <v>19</v>
      </c>
      <c r="Z154" s="108"/>
    </row>
    <row r="155" spans="1:26" ht="15">
      <c r="A155" s="2" t="str">
        <f t="shared" si="23"/>
        <v>Dermatologi</v>
      </c>
      <c r="B155" s="18" t="str">
        <f>"hold " &amp; Table1[[#This Row],[Dette er for hold '# (fx 1-8 eller 1)]]</f>
        <v>hold 5-6</v>
      </c>
      <c r="C155" s="36">
        <f>DATE($T$7, 1, -2) - WEEKDAY(DATE($T$7, 1, 3)) +Table1[[#This Row],[Kal uge]]* 7+Table1[[#This Row],[Uge dag]]-1</f>
        <v>44105</v>
      </c>
      <c r="D155" s="32">
        <f>D152</f>
        <v>0.51041666666666663</v>
      </c>
      <c r="E155" s="32">
        <v>0.58333333333333337</v>
      </c>
      <c r="F155" s="17"/>
      <c r="G155" s="17"/>
      <c r="H155" s="122" t="s">
        <v>142</v>
      </c>
      <c r="I155" s="122" t="str">
        <f t="shared" si="25"/>
        <v>5-6</v>
      </c>
      <c r="J155" s="107" t="s">
        <v>122</v>
      </c>
      <c r="K155" s="107"/>
      <c r="L155" s="107"/>
      <c r="M155" s="107"/>
      <c r="N155" s="107"/>
      <c r="P155" s="107">
        <f>P154</f>
        <v>40</v>
      </c>
      <c r="Q155" s="107"/>
      <c r="R155" s="108">
        <f>R154+1</f>
        <v>4</v>
      </c>
      <c r="S155" s="108"/>
      <c r="T155" s="108"/>
      <c r="U155" s="108"/>
      <c r="V155" s="106">
        <v>33</v>
      </c>
      <c r="W155" s="106">
        <v>87</v>
      </c>
      <c r="X155" s="106">
        <v>40</v>
      </c>
      <c r="Z155" s="108"/>
    </row>
    <row r="156" spans="1:26">
      <c r="C156" s="38"/>
      <c r="D156" s="58"/>
      <c r="E156" s="58"/>
      <c r="F156"/>
      <c r="G156" s="17"/>
      <c r="H156" s="53"/>
      <c r="J156" s="6"/>
      <c r="L156" s="17"/>
    </row>
    <row r="157" spans="1:26">
      <c r="C157" s="38"/>
      <c r="D157" s="58"/>
      <c r="E157" s="58"/>
      <c r="F157"/>
      <c r="G157" s="17"/>
      <c r="H157" s="53"/>
      <c r="J157" s="6"/>
      <c r="L157" s="17"/>
    </row>
    <row r="158" spans="1:26">
      <c r="C158" s="38"/>
      <c r="D158" s="58"/>
      <c r="E158" s="58"/>
      <c r="F158"/>
      <c r="G158" s="17"/>
      <c r="H158" s="53"/>
      <c r="J158" s="6"/>
      <c r="L158" s="17"/>
    </row>
    <row r="159" spans="1:26" ht="20.25" customHeight="1">
      <c r="C159" s="38"/>
      <c r="D159" s="58"/>
      <c r="E159" s="58"/>
      <c r="F159"/>
      <c r="G159" s="17"/>
      <c r="H159" s="53"/>
      <c r="J159" s="6"/>
      <c r="L159" s="17"/>
    </row>
    <row r="160" spans="1:26" ht="20.25" customHeight="1">
      <c r="B160" s="50" t="s">
        <v>40</v>
      </c>
      <c r="C160" s="38"/>
      <c r="D160" s="58"/>
      <c r="E160" s="58"/>
      <c r="F160"/>
      <c r="H160" s="53"/>
      <c r="J160" s="6"/>
      <c r="L160" s="17"/>
    </row>
    <row r="161" spans="1:26">
      <c r="C161" s="38"/>
      <c r="D161" s="58"/>
      <c r="E161" s="58"/>
      <c r="F161" s="33"/>
      <c r="H161" s="53"/>
      <c r="J161" s="6"/>
      <c r="L161" s="17"/>
      <c r="M161" t="s">
        <v>83</v>
      </c>
      <c r="P161" t="s">
        <v>178</v>
      </c>
    </row>
    <row r="162" spans="1:26">
      <c r="A162" t="s">
        <v>40</v>
      </c>
      <c r="B162" s="18" t="str">
        <f>"hold " &amp; Table1[[#This Row],[Dette er for hold '# (fx 1-8 eller 1)]]</f>
        <v>hold 9-10</v>
      </c>
      <c r="C162" s="36">
        <f>DATE($T$7, 1, -2) - WEEKDAY(DATE($T$7, 1, 3)) +Table1[[#This Row],[Kal uge]]* 7+Table1[[#This Row],[Uge dag]]-1</f>
        <v>44103</v>
      </c>
      <c r="D162" s="58">
        <v>0.46875</v>
      </c>
      <c r="E162" s="58">
        <v>0.54166666666666663</v>
      </c>
      <c r="F162" s="33"/>
      <c r="H162" s="123" t="s">
        <v>203</v>
      </c>
      <c r="I162" s="15" t="s">
        <v>38</v>
      </c>
      <c r="J162" s="6" t="s">
        <v>259</v>
      </c>
      <c r="L162" s="108"/>
      <c r="P162">
        <v>40</v>
      </c>
      <c r="R162">
        <v>2</v>
      </c>
      <c r="V162" s="97">
        <v>33</v>
      </c>
      <c r="W162" s="97">
        <v>25</v>
      </c>
      <c r="X162" s="97">
        <v>12.5</v>
      </c>
      <c r="Z162" s="108" t="s">
        <v>202</v>
      </c>
    </row>
    <row r="163" spans="1:26">
      <c r="A163" t="s">
        <v>40</v>
      </c>
      <c r="B163" s="18" t="str">
        <f>"hold " &amp; Table1[[#This Row],[Dette er for hold '# (fx 1-8 eller 1)]]</f>
        <v>hold 11-12</v>
      </c>
      <c r="C163" s="36">
        <f>DATE($T$7, 1, -2) - WEEKDAY(DATE($T$7, 1, 3)) +Table1[[#This Row],[Kal uge]]* 7+Table1[[#This Row],[Uge dag]]-1</f>
        <v>44104</v>
      </c>
      <c r="D163" s="58">
        <v>0.46875</v>
      </c>
      <c r="E163" s="58">
        <v>0.54166666666666663</v>
      </c>
      <c r="F163" s="33"/>
      <c r="H163" s="123" t="s">
        <v>203</v>
      </c>
      <c r="I163" s="15" t="s">
        <v>37</v>
      </c>
      <c r="J163" s="6" t="s">
        <v>259</v>
      </c>
      <c r="L163" s="108"/>
      <c r="P163">
        <v>40</v>
      </c>
      <c r="R163">
        <v>3</v>
      </c>
      <c r="V163" s="97">
        <v>33</v>
      </c>
      <c r="W163" s="97">
        <v>25</v>
      </c>
      <c r="X163" s="97">
        <v>12.5</v>
      </c>
      <c r="Z163" s="108"/>
    </row>
    <row r="164" spans="1:26">
      <c r="A164" t="s">
        <v>40</v>
      </c>
      <c r="B164" s="18" t="str">
        <f>"hold " &amp; Table1[[#This Row],[Dette er for hold '# (fx 1-8 eller 1)]]</f>
        <v>hold 1-2</v>
      </c>
      <c r="C164" s="36">
        <f>DATE($T$7, 1, -2) - WEEKDAY(DATE($T$7, 1, 3)) +Table1[[#This Row],[Kal uge]]* 7+Table1[[#This Row],[Uge dag]]-1</f>
        <v>44145</v>
      </c>
      <c r="D164" s="58">
        <v>0.46875</v>
      </c>
      <c r="E164" s="58">
        <v>0.54166666666666663</v>
      </c>
      <c r="F164" s="33"/>
      <c r="H164" s="123" t="s">
        <v>203</v>
      </c>
      <c r="I164" s="15" t="s">
        <v>39</v>
      </c>
      <c r="J164" s="6" t="s">
        <v>259</v>
      </c>
      <c r="L164" s="108"/>
      <c r="P164">
        <v>46</v>
      </c>
      <c r="R164">
        <f>R162</f>
        <v>2</v>
      </c>
      <c r="V164" s="97">
        <v>33</v>
      </c>
      <c r="W164" s="97">
        <v>25</v>
      </c>
      <c r="X164" s="97">
        <v>12.5</v>
      </c>
      <c r="Z164" s="108"/>
    </row>
    <row r="165" spans="1:26">
      <c r="A165" t="s">
        <v>40</v>
      </c>
      <c r="B165" s="18" t="str">
        <f>"hold " &amp; Table1[[#This Row],[Dette er for hold '# (fx 1-8 eller 1)]]</f>
        <v>hold 3-4</v>
      </c>
      <c r="C165" s="36">
        <f>DATE($T$7, 1, -2) - WEEKDAY(DATE($T$7, 1, 3)) +Table1[[#This Row],[Kal uge]]* 7+Table1[[#This Row],[Uge dag]]-1</f>
        <v>44146</v>
      </c>
      <c r="D165" s="58">
        <v>0.46875</v>
      </c>
      <c r="E165" s="58">
        <v>0.54166666666666663</v>
      </c>
      <c r="F165" s="33"/>
      <c r="H165" s="123" t="s">
        <v>203</v>
      </c>
      <c r="I165" s="15" t="s">
        <v>31</v>
      </c>
      <c r="J165" s="6" t="s">
        <v>259</v>
      </c>
      <c r="L165" s="108"/>
      <c r="P165">
        <v>46</v>
      </c>
      <c r="R165">
        <f>R163</f>
        <v>3</v>
      </c>
      <c r="V165" s="97">
        <v>33</v>
      </c>
      <c r="W165" s="97"/>
      <c r="X165" s="97"/>
      <c r="Z165" s="108"/>
    </row>
    <row r="166" spans="1:26">
      <c r="A166" t="s">
        <v>40</v>
      </c>
      <c r="B166" s="18" t="str">
        <f>"hold " &amp; Table1[[#This Row],[Dette er for hold '# (fx 1-8 eller 1)]]</f>
        <v>hold 5-6</v>
      </c>
      <c r="C166" s="36">
        <f>DATE($T$7, 1, -2) - WEEKDAY(DATE($T$7, 1, 3)) +Table1[[#This Row],[Kal uge]]* 7+Table1[[#This Row],[Uge dag]]-1</f>
        <v>44187</v>
      </c>
      <c r="D166" s="58">
        <v>0.46875</v>
      </c>
      <c r="E166" s="58">
        <v>0.54166666666666663</v>
      </c>
      <c r="F166" s="33"/>
      <c r="H166" s="123" t="s">
        <v>203</v>
      </c>
      <c r="I166" s="15" t="s">
        <v>36</v>
      </c>
      <c r="J166" s="6" t="s">
        <v>259</v>
      </c>
      <c r="L166" s="108"/>
      <c r="P166" s="17">
        <v>52</v>
      </c>
      <c r="R166">
        <v>2</v>
      </c>
      <c r="V166" s="97">
        <v>33</v>
      </c>
      <c r="W166" s="97">
        <v>25</v>
      </c>
      <c r="X166" s="97">
        <v>12.5</v>
      </c>
      <c r="Z166" s="108"/>
    </row>
    <row r="167" spans="1:26">
      <c r="A167" t="s">
        <v>40</v>
      </c>
      <c r="B167" s="18" t="str">
        <f>"hold " &amp; Table1[[#This Row],[Dette er for hold '# (fx 1-8 eller 1)]]</f>
        <v>hold 7-8</v>
      </c>
      <c r="C167" s="36">
        <f>DATE($T$7+1, 1, -2) - WEEKDAY(DATE($T$7+1, 1, 3)) +Table1[[#This Row],[Kal uge]]* 7+Table1[[#This Row],[Uge dag]]-1</f>
        <v>44202</v>
      </c>
      <c r="D167" s="58">
        <v>0.46875</v>
      </c>
      <c r="E167" s="58">
        <v>0.54166666666666663</v>
      </c>
      <c r="F167" s="33"/>
      <c r="H167" s="123" t="s">
        <v>203</v>
      </c>
      <c r="I167" s="15" t="s">
        <v>35</v>
      </c>
      <c r="J167" s="6" t="s">
        <v>259</v>
      </c>
      <c r="L167" s="108"/>
      <c r="P167" s="17">
        <v>1</v>
      </c>
      <c r="R167">
        <v>3</v>
      </c>
      <c r="V167" s="97">
        <v>33</v>
      </c>
      <c r="W167" s="97">
        <v>25</v>
      </c>
      <c r="X167" s="97">
        <v>12.5</v>
      </c>
      <c r="Z167" s="108"/>
    </row>
    <row r="168" spans="1:26">
      <c r="C168" s="36"/>
      <c r="D168" s="58"/>
      <c r="E168" s="58"/>
      <c r="F168" s="33"/>
      <c r="H168" s="53"/>
      <c r="I168" s="15"/>
      <c r="J168" s="6"/>
      <c r="L168" s="17"/>
    </row>
    <row r="169" spans="1:26">
      <c r="C169" s="36"/>
      <c r="D169" s="58"/>
      <c r="E169" s="58"/>
      <c r="F169" s="33"/>
      <c r="H169" s="53"/>
      <c r="J169" s="6"/>
      <c r="L169" s="17"/>
    </row>
    <row r="170" spans="1:26">
      <c r="C170" s="36"/>
      <c r="D170" s="58"/>
      <c r="E170" s="58"/>
      <c r="F170" s="33"/>
      <c r="H170" s="53"/>
      <c r="J170" s="6"/>
      <c r="L170" s="17"/>
    </row>
    <row r="171" spans="1:26" ht="20.25" customHeight="1">
      <c r="C171" s="36"/>
      <c r="D171" s="58"/>
      <c r="E171" s="58"/>
      <c r="F171" s="33"/>
      <c r="H171" s="53"/>
      <c r="J171" s="6"/>
      <c r="L171" s="17"/>
    </row>
    <row r="172" spans="1:26" ht="20.25" customHeight="1">
      <c r="B172" s="43" t="s">
        <v>72</v>
      </c>
      <c r="C172" s="36"/>
      <c r="D172"/>
      <c r="E172" s="18"/>
      <c r="F172" s="33"/>
      <c r="H172" s="53"/>
      <c r="I172" s="15"/>
      <c r="J172" s="6"/>
      <c r="L172" s="17"/>
    </row>
    <row r="173" spans="1:26">
      <c r="C173" s="36"/>
      <c r="D173" s="58"/>
      <c r="E173" s="58"/>
      <c r="F173" s="33"/>
      <c r="H173" s="53"/>
      <c r="I173" s="15"/>
      <c r="J173" s="6"/>
      <c r="L173" s="41" t="s">
        <v>179</v>
      </c>
      <c r="V173" s="84"/>
      <c r="W173" s="84"/>
      <c r="X173" s="84"/>
    </row>
    <row r="174" spans="1:26" ht="15" customHeight="1">
      <c r="A174" s="41" t="s">
        <v>73</v>
      </c>
      <c r="B174" s="18" t="str">
        <f>"hold " &amp; Table1[[#This Row],[Dette er for hold '# (fx 1-8 eller 1)]]</f>
        <v>hold 1-2</v>
      </c>
      <c r="C174" s="36">
        <f>DATE($T$7+1, 1, -2) - WEEKDAY(DATE($T$7+1, 1, 3)) +Table1[[#This Row],[Kal uge]]* 7+Table1[[#This Row],[Uge dag]]-1</f>
        <v>44200</v>
      </c>
      <c r="D174" s="58">
        <v>0.34375</v>
      </c>
      <c r="E174" s="58">
        <v>0.54166666666666663</v>
      </c>
      <c r="F174" s="33"/>
      <c r="G174" t="s">
        <v>244</v>
      </c>
      <c r="H174" s="126" t="s">
        <v>279</v>
      </c>
      <c r="I174" s="15" t="s">
        <v>39</v>
      </c>
      <c r="J174" s="6" t="s">
        <v>167</v>
      </c>
      <c r="L174" s="17" t="s">
        <v>168</v>
      </c>
      <c r="P174" s="41">
        <v>1</v>
      </c>
      <c r="R174">
        <v>1</v>
      </c>
      <c r="V174" s="117">
        <v>33</v>
      </c>
      <c r="W174" s="117">
        <v>87</v>
      </c>
      <c r="X174" s="117">
        <v>40</v>
      </c>
      <c r="Y174" t="s">
        <v>183</v>
      </c>
    </row>
    <row r="175" spans="1:26" ht="15" customHeight="1">
      <c r="A175" s="41" t="s">
        <v>73</v>
      </c>
      <c r="B175" s="18" t="str">
        <f>"hold " &amp; Table1[[#This Row],[Dette er for hold '# (fx 1-8 eller 1)]]</f>
        <v>hold 3-4</v>
      </c>
      <c r="C175" s="36">
        <f>DATE($T$7, 1, -2) - WEEKDAY(DATE($T$7, 1, 3)) +Table1[[#This Row],[Kal uge]]* 7+Table1[[#This Row],[Uge dag]]-1</f>
        <v>44158</v>
      </c>
      <c r="D175" s="58">
        <v>0.33333333333333331</v>
      </c>
      <c r="E175" s="58">
        <v>0.53125</v>
      </c>
      <c r="F175" s="33"/>
      <c r="G175" t="s">
        <v>244</v>
      </c>
      <c r="H175" s="125" t="s">
        <v>239</v>
      </c>
      <c r="I175" s="15" t="s">
        <v>31</v>
      </c>
      <c r="J175" s="6" t="s">
        <v>167</v>
      </c>
      <c r="L175" s="17" t="s">
        <v>168</v>
      </c>
      <c r="P175">
        <v>48</v>
      </c>
      <c r="R175">
        <f>R174</f>
        <v>1</v>
      </c>
      <c r="V175" s="117">
        <v>33</v>
      </c>
      <c r="W175" s="117">
        <v>140</v>
      </c>
      <c r="X175" s="117">
        <v>70</v>
      </c>
      <c r="Y175" t="s">
        <v>183</v>
      </c>
    </row>
    <row r="176" spans="1:26" ht="15" customHeight="1">
      <c r="A176" s="41" t="s">
        <v>73</v>
      </c>
      <c r="B176" s="18" t="str">
        <f>"hold " &amp; Table1[[#This Row],[Dette er for hold '# (fx 1-8 eller 1)]]</f>
        <v>hold 5-6</v>
      </c>
      <c r="C176" s="36">
        <f>DATE($T$7, 1, -2) - WEEKDAY(DATE($T$7, 1, 3)) +Table1[[#This Row],[Kal uge]]* 7+Table1[[#This Row],[Uge dag]]-1</f>
        <v>44095</v>
      </c>
      <c r="D176" s="58">
        <f>D174</f>
        <v>0.34375</v>
      </c>
      <c r="E176" s="58">
        <f>E174</f>
        <v>0.54166666666666663</v>
      </c>
      <c r="F176" s="33"/>
      <c r="G176" t="s">
        <v>244</v>
      </c>
      <c r="H176" s="125" t="s">
        <v>238</v>
      </c>
      <c r="I176" s="15" t="s">
        <v>36</v>
      </c>
      <c r="J176" s="119" t="s">
        <v>261</v>
      </c>
      <c r="L176" s="17"/>
      <c r="P176">
        <v>39</v>
      </c>
      <c r="R176">
        <f>R175</f>
        <v>1</v>
      </c>
      <c r="V176" s="105">
        <v>33</v>
      </c>
      <c r="W176" s="105">
        <v>312</v>
      </c>
      <c r="X176" s="105">
        <v>100</v>
      </c>
      <c r="Y176" t="s">
        <v>183</v>
      </c>
    </row>
    <row r="177" spans="1:26" ht="15" customHeight="1">
      <c r="A177" s="41" t="s">
        <v>73</v>
      </c>
      <c r="B177" s="18" t="str">
        <f>"hold " &amp; Table1[[#This Row],[Dette er for hold '# (fx 1-8 eller 1)]]</f>
        <v>hold 7-8</v>
      </c>
      <c r="C177" s="36">
        <f>DATE($T$7, 1, -2) - WEEKDAY(DATE($T$7, 1, 3)) +Table1[[#This Row],[Kal uge]]* 7+Table1[[#This Row],[Uge dag]]-1</f>
        <v>44074</v>
      </c>
      <c r="D177" s="58">
        <f>D176</f>
        <v>0.34375</v>
      </c>
      <c r="E177" s="58">
        <f>E176</f>
        <v>0.54166666666666663</v>
      </c>
      <c r="F177" s="33"/>
      <c r="G177" t="s">
        <v>244</v>
      </c>
      <c r="H177" s="125" t="s">
        <v>240</v>
      </c>
      <c r="I177" s="15" t="s">
        <v>35</v>
      </c>
      <c r="J177" s="20" t="s">
        <v>242</v>
      </c>
      <c r="L177" s="115" t="s">
        <v>169</v>
      </c>
      <c r="P177">
        <v>36</v>
      </c>
      <c r="R177">
        <f>R176</f>
        <v>1</v>
      </c>
      <c r="V177" s="117">
        <v>33</v>
      </c>
      <c r="W177" s="117">
        <v>124</v>
      </c>
      <c r="X177" s="117">
        <v>62</v>
      </c>
      <c r="Y177" t="s">
        <v>183</v>
      </c>
    </row>
    <row r="178" spans="1:26" ht="15" customHeight="1">
      <c r="A178" s="41" t="s">
        <v>73</v>
      </c>
      <c r="B178" s="18" t="str">
        <f>"hold " &amp; Table1[[#This Row],[Dette er for hold '# (fx 1-8 eller 1)]]</f>
        <v>hold 9-10</v>
      </c>
      <c r="C178" s="36">
        <f>DATE($T$7, 1, -2) - WEEKDAY(DATE($T$7, 1, 3)) +Table1[[#This Row],[Kal uge]]* 7+Table1[[#This Row],[Uge dag]]-1</f>
        <v>44137</v>
      </c>
      <c r="D178" s="58">
        <v>0.33333333333333331</v>
      </c>
      <c r="E178" s="58">
        <f>E175</f>
        <v>0.53125</v>
      </c>
      <c r="F178" s="33"/>
      <c r="G178" t="s">
        <v>244</v>
      </c>
      <c r="H178" s="125" t="s">
        <v>241</v>
      </c>
      <c r="I178" s="15" t="s">
        <v>38</v>
      </c>
      <c r="J178" s="6" t="s">
        <v>242</v>
      </c>
      <c r="L178" s="115" t="s">
        <v>169</v>
      </c>
      <c r="P178">
        <v>45</v>
      </c>
      <c r="R178">
        <f>R177</f>
        <v>1</v>
      </c>
      <c r="V178" s="117">
        <v>33</v>
      </c>
      <c r="W178" s="117">
        <v>124</v>
      </c>
      <c r="X178" s="117">
        <v>62</v>
      </c>
      <c r="Y178" t="s">
        <v>183</v>
      </c>
    </row>
    <row r="179" spans="1:26" ht="15" customHeight="1">
      <c r="A179" s="41" t="s">
        <v>73</v>
      </c>
      <c r="B179" s="18" t="str">
        <f>"hold " &amp; Table1[[#This Row],[Dette er for hold '# (fx 1-8 eller 1)]]</f>
        <v>hold 11-12</v>
      </c>
      <c r="C179" s="36">
        <f>DATE($T$7, 1, -2) - WEEKDAY(DATE($T$7, 1, 3)) +Table1[[#This Row],[Kal uge]]* 7+Table1[[#This Row],[Uge dag]]-1</f>
        <v>44116</v>
      </c>
      <c r="D179" s="58">
        <f>D174</f>
        <v>0.34375</v>
      </c>
      <c r="E179" s="58">
        <f>E174</f>
        <v>0.54166666666666663</v>
      </c>
      <c r="F179" s="33"/>
      <c r="G179" t="s">
        <v>244</v>
      </c>
      <c r="H179" s="125" t="s">
        <v>147</v>
      </c>
      <c r="I179" s="15" t="s">
        <v>37</v>
      </c>
      <c r="J179" s="119" t="s">
        <v>258</v>
      </c>
      <c r="L179" s="17"/>
      <c r="P179">
        <v>42</v>
      </c>
      <c r="R179">
        <f>R178</f>
        <v>1</v>
      </c>
      <c r="V179" s="117">
        <v>33</v>
      </c>
      <c r="W179" s="117">
        <v>148</v>
      </c>
      <c r="X179" s="117">
        <v>70</v>
      </c>
      <c r="Y179" t="s">
        <v>183</v>
      </c>
    </row>
    <row r="180" spans="1:26">
      <c r="C180" s="38"/>
      <c r="D180" s="58"/>
      <c r="E180" s="58"/>
      <c r="F180" s="33"/>
      <c r="H180" s="53"/>
      <c r="I180" s="15"/>
      <c r="J180" s="6"/>
      <c r="L180" s="17"/>
    </row>
    <row r="181" spans="1:26">
      <c r="C181" s="38"/>
      <c r="D181" s="58"/>
      <c r="E181" s="58"/>
      <c r="F181" s="33"/>
      <c r="H181" s="53"/>
      <c r="I181" s="15"/>
      <c r="J181" s="6"/>
      <c r="L181" s="17"/>
    </row>
    <row r="182" spans="1:26">
      <c r="C182" s="38"/>
      <c r="D182" s="58"/>
      <c r="E182" s="58"/>
      <c r="F182" s="33"/>
      <c r="H182" s="53"/>
      <c r="I182" s="15"/>
      <c r="J182" s="6"/>
      <c r="L182" s="17"/>
    </row>
    <row r="183" spans="1:26">
      <c r="C183" s="38"/>
      <c r="D183" s="58"/>
      <c r="E183" s="58"/>
      <c r="F183" s="33"/>
      <c r="H183" s="53"/>
      <c r="I183" s="15"/>
      <c r="J183" s="6"/>
      <c r="L183" s="17"/>
    </row>
    <row r="184" spans="1:26" ht="20.25" customHeight="1">
      <c r="C184" s="38"/>
      <c r="D184" s="58"/>
      <c r="E184" s="58"/>
      <c r="F184" s="33"/>
      <c r="H184" s="53"/>
      <c r="I184" s="15"/>
      <c r="J184" s="6"/>
      <c r="L184" s="17"/>
    </row>
    <row r="185" spans="1:26" ht="20.25" customHeight="1">
      <c r="B185" s="50" t="s">
        <v>43</v>
      </c>
      <c r="C185" s="38"/>
      <c r="D185" s="58"/>
      <c r="E185" s="58"/>
      <c r="F185" s="33"/>
      <c r="G185" s="46"/>
      <c r="H185" s="53"/>
      <c r="I185" s="15"/>
      <c r="J185" s="6"/>
      <c r="L185" s="17"/>
    </row>
    <row r="186" spans="1:26" ht="14.25" customHeight="1">
      <c r="C186" s="38"/>
      <c r="D186" s="58"/>
      <c r="E186" s="58"/>
      <c r="F186" s="33"/>
      <c r="H186" s="53"/>
      <c r="I186" s="15"/>
      <c r="J186" s="6"/>
      <c r="L186" s="17"/>
      <c r="M186" t="s">
        <v>154</v>
      </c>
    </row>
    <row r="187" spans="1:26" ht="71.25" customHeight="1">
      <c r="A187" s="54" t="s">
        <v>42</v>
      </c>
      <c r="B187" s="55" t="str">
        <f>"Farmakologi hold " &amp; Table1[[#This Row],[Dette er for hold '# (fx 1-8 eller 1)]]</f>
        <v>Farmakologi hold 9-12</v>
      </c>
      <c r="C187" s="36">
        <f>DATE($T$7, 1, -2) - WEEKDAY(DATE($T$7, 1, 3)) +Table1[[#This Row],[Kal uge]]* 7+Table1[[#This Row],[Uge dag]]-1</f>
        <v>44102</v>
      </c>
      <c r="D187" s="61">
        <v>0.34375</v>
      </c>
      <c r="E187" s="61">
        <v>0.45833333333333331</v>
      </c>
      <c r="F187" s="56"/>
      <c r="G187" s="57" t="s">
        <v>52</v>
      </c>
      <c r="H187" s="123" t="s">
        <v>203</v>
      </c>
      <c r="I187" s="15" t="s">
        <v>33</v>
      </c>
      <c r="J187" s="120" t="s">
        <v>149</v>
      </c>
      <c r="K187" s="52"/>
      <c r="M187" s="52"/>
      <c r="N187" s="52"/>
      <c r="P187" s="52">
        <v>40</v>
      </c>
      <c r="Q187" s="52"/>
      <c r="R187" s="52">
        <v>1</v>
      </c>
      <c r="S187" s="52"/>
      <c r="T187" s="52"/>
      <c r="U187" s="52"/>
      <c r="V187" s="97">
        <v>66</v>
      </c>
      <c r="W187" s="97">
        <v>107</v>
      </c>
      <c r="X187" s="97">
        <v>53</v>
      </c>
      <c r="Z187" s="108" t="s">
        <v>202</v>
      </c>
    </row>
    <row r="188" spans="1:26" ht="85.5" customHeight="1">
      <c r="A188" s="54" t="s">
        <v>42</v>
      </c>
      <c r="B188" s="55" t="str">
        <f>"Farmakologi hold " &amp; Table1[[#This Row],[Dette er for hold '# (fx 1-8 eller 1)]]</f>
        <v>Farmakologi hold 9-12</v>
      </c>
      <c r="C188" s="36">
        <f>DATE($T$7, 1, -2) - WEEKDAY(DATE($T$7, 1, 3)) +Table1[[#This Row],[Kal uge]]* 7+Table1[[#This Row],[Uge dag]]-1</f>
        <v>44103</v>
      </c>
      <c r="D188" s="61">
        <v>0.34375</v>
      </c>
      <c r="E188" s="61">
        <v>0.45833333333333331</v>
      </c>
      <c r="F188" s="33"/>
      <c r="G188" s="46" t="s">
        <v>51</v>
      </c>
      <c r="H188" s="123" t="s">
        <v>203</v>
      </c>
      <c r="I188" s="53" t="str">
        <f>I187</f>
        <v>9-12</v>
      </c>
      <c r="J188" s="120" t="s">
        <v>149</v>
      </c>
      <c r="K188" s="52"/>
      <c r="M188" s="52"/>
      <c r="N188" s="52"/>
      <c r="P188" s="108">
        <f>P187</f>
        <v>40</v>
      </c>
      <c r="Q188" s="108"/>
      <c r="R188" s="108">
        <v>2</v>
      </c>
      <c r="S188" s="108"/>
      <c r="T188" s="108"/>
      <c r="U188" s="108"/>
      <c r="V188" s="108">
        <v>66</v>
      </c>
      <c r="W188" s="108">
        <v>140</v>
      </c>
      <c r="X188" s="108">
        <v>70</v>
      </c>
      <c r="Z188" s="108"/>
    </row>
    <row r="189" spans="1:26" ht="28.5" customHeight="1">
      <c r="A189" s="54" t="s">
        <v>42</v>
      </c>
      <c r="B189" s="55" t="str">
        <f>"Farmakologi hold " &amp; Table1[[#This Row],[Dette er for hold '# (fx 1-8 eller 1)]]</f>
        <v>Farmakologi hold 9-12</v>
      </c>
      <c r="C189" s="36">
        <f>DATE($T$7, 1, -2) - WEEKDAY(DATE($T$7, 1, 3)) +Table1[[#This Row],[Kal uge]]* 7+Table1[[#This Row],[Uge dag]]-1</f>
        <v>44104</v>
      </c>
      <c r="D189" s="61">
        <v>0.34375</v>
      </c>
      <c r="E189" s="61">
        <v>0.45833333333333331</v>
      </c>
      <c r="F189" s="33"/>
      <c r="G189" s="46" t="s">
        <v>50</v>
      </c>
      <c r="H189" s="123" t="s">
        <v>203</v>
      </c>
      <c r="I189" s="15" t="str">
        <f>I188</f>
        <v>9-12</v>
      </c>
      <c r="J189" s="120" t="s">
        <v>149</v>
      </c>
      <c r="K189" s="52"/>
      <c r="M189" s="52"/>
      <c r="N189" s="52"/>
      <c r="P189" s="52">
        <f>P188</f>
        <v>40</v>
      </c>
      <c r="Q189" s="52"/>
      <c r="R189" s="52">
        <v>3</v>
      </c>
      <c r="S189" s="52"/>
      <c r="T189" s="52"/>
      <c r="U189" s="52"/>
      <c r="V189" s="97">
        <v>66</v>
      </c>
      <c r="W189" s="97">
        <v>62</v>
      </c>
      <c r="X189" s="97">
        <v>31</v>
      </c>
      <c r="Z189" s="108"/>
    </row>
    <row r="190" spans="1:26">
      <c r="A190" s="54"/>
      <c r="B190" s="60"/>
      <c r="C190" s="62"/>
      <c r="D190" s="61"/>
      <c r="E190" s="61"/>
      <c r="F190" s="33"/>
      <c r="H190" s="96"/>
      <c r="J190" s="6"/>
      <c r="L190" s="17"/>
      <c r="Z190" s="108"/>
    </row>
    <row r="191" spans="1:26" ht="114">
      <c r="A191" s="54" t="s">
        <v>42</v>
      </c>
      <c r="B191" s="55" t="str">
        <f>"Farmakologi hold " &amp; Table1[[#This Row],[Dette er for hold '# (fx 1-8 eller 1)]]</f>
        <v>Farmakologi hold 1-4</v>
      </c>
      <c r="C191" s="36">
        <f>DATE($T$7, 1, -2) - WEEKDAY(DATE($T$7, 1, 3)) +Table1[[#This Row],[Kal uge]]* 7+Table1[[#This Row],[Uge dag]]-1</f>
        <v>44144</v>
      </c>
      <c r="D191" s="61">
        <v>0.34375</v>
      </c>
      <c r="E191" s="61">
        <v>0.45833333333333331</v>
      </c>
      <c r="F191" s="33"/>
      <c r="G191" s="57" t="s">
        <v>52</v>
      </c>
      <c r="H191" s="123" t="s">
        <v>203</v>
      </c>
      <c r="I191" s="15" t="s">
        <v>30</v>
      </c>
      <c r="J191" s="120" t="s">
        <v>148</v>
      </c>
      <c r="K191" s="52"/>
      <c r="M191" s="52"/>
      <c r="N191" s="52"/>
      <c r="P191" s="52">
        <v>46</v>
      </c>
      <c r="Q191" s="52"/>
      <c r="R191" s="52">
        <v>1</v>
      </c>
      <c r="S191" s="52"/>
      <c r="T191" s="52"/>
      <c r="U191" s="52"/>
      <c r="V191" s="97">
        <v>66</v>
      </c>
      <c r="W191" s="97">
        <v>62</v>
      </c>
      <c r="X191" s="97">
        <v>31</v>
      </c>
      <c r="Z191" s="108"/>
    </row>
    <row r="192" spans="1:26" ht="114">
      <c r="A192" s="54" t="s">
        <v>42</v>
      </c>
      <c r="B192" s="55" t="str">
        <f>"Farmakologi hold " &amp; Table1[[#This Row],[Dette er for hold '# (fx 1-8 eller 1)]]</f>
        <v>Farmakologi hold 1-4</v>
      </c>
      <c r="C192" s="36">
        <f>DATE($T$7, 1, -2) - WEEKDAY(DATE($T$7, 1, 3)) +Table1[[#This Row],[Kal uge]]* 7+Table1[[#This Row],[Uge dag]]-1</f>
        <v>44145</v>
      </c>
      <c r="D192" s="61">
        <v>0.34375</v>
      </c>
      <c r="E192" s="61">
        <v>0.45833333333333331</v>
      </c>
      <c r="F192" s="33"/>
      <c r="G192" s="46" t="s">
        <v>51</v>
      </c>
      <c r="H192" s="123" t="s">
        <v>203</v>
      </c>
      <c r="I192" s="15" t="str">
        <f>I191</f>
        <v>1-4</v>
      </c>
      <c r="J192" s="120" t="s">
        <v>148</v>
      </c>
      <c r="K192" s="52"/>
      <c r="M192" s="52"/>
      <c r="N192" s="52"/>
      <c r="P192" s="52">
        <f>P191</f>
        <v>46</v>
      </c>
      <c r="Q192" s="52"/>
      <c r="R192" s="52">
        <v>2</v>
      </c>
      <c r="S192" s="52"/>
      <c r="T192" s="52"/>
      <c r="U192" s="52"/>
      <c r="V192" s="97">
        <v>66</v>
      </c>
      <c r="W192" s="97">
        <v>62</v>
      </c>
      <c r="X192" s="97">
        <v>31</v>
      </c>
      <c r="Z192" s="108"/>
    </row>
    <row r="193" spans="1:26" ht="28.5">
      <c r="A193" s="54" t="s">
        <v>42</v>
      </c>
      <c r="B193" s="55" t="str">
        <f>"Farmakologi hold " &amp; Table1[[#This Row],[Dette er for hold '# (fx 1-8 eller 1)]]</f>
        <v>Farmakologi hold 1-4</v>
      </c>
      <c r="C193" s="36">
        <f>DATE($T$7, 1, -2) - WEEKDAY(DATE($T$7, 1, 3)) +Table1[[#This Row],[Kal uge]]* 7+Table1[[#This Row],[Uge dag]]-1</f>
        <v>44146</v>
      </c>
      <c r="D193" s="61">
        <v>0.34375</v>
      </c>
      <c r="E193" s="61">
        <v>0.45833333333333331</v>
      </c>
      <c r="F193" s="33"/>
      <c r="G193" s="46" t="s">
        <v>50</v>
      </c>
      <c r="H193" s="123" t="s">
        <v>203</v>
      </c>
      <c r="I193" s="15" t="str">
        <f>I192</f>
        <v>1-4</v>
      </c>
      <c r="J193" s="120" t="s">
        <v>148</v>
      </c>
      <c r="K193" s="52"/>
      <c r="M193" s="52"/>
      <c r="N193" s="52"/>
      <c r="P193" s="52">
        <f>P192</f>
        <v>46</v>
      </c>
      <c r="Q193" s="52"/>
      <c r="R193" s="52">
        <v>3</v>
      </c>
      <c r="S193" s="52"/>
      <c r="T193" s="52"/>
      <c r="U193" s="52"/>
      <c r="V193" s="97">
        <v>66</v>
      </c>
      <c r="W193" s="97">
        <v>107</v>
      </c>
      <c r="X193" s="97">
        <v>53.5</v>
      </c>
      <c r="Z193" s="108"/>
    </row>
    <row r="194" spans="1:26">
      <c r="A194" s="54"/>
      <c r="B194" s="55"/>
      <c r="C194" s="36"/>
      <c r="D194" s="61"/>
      <c r="E194" s="61"/>
      <c r="F194" s="33"/>
      <c r="G194" s="46"/>
      <c r="H194" s="96"/>
      <c r="I194" s="15"/>
      <c r="J194" s="6"/>
      <c r="L194" s="17"/>
      <c r="Z194" s="108"/>
    </row>
    <row r="195" spans="1:26" ht="114">
      <c r="A195" s="54" t="s">
        <v>42</v>
      </c>
      <c r="B195" s="55" t="str">
        <f>"Farmakologi hold " &amp; Table1[[#This Row],[Dette er for hold '# (fx 1-8 eller 1)]]</f>
        <v>Farmakologi hold 5-8</v>
      </c>
      <c r="C195" s="36">
        <f>DATE($T$7, 1, -2) - WEEKDAY(DATE($T$7, 1, 3)) +Table1[[#This Row],[Kal uge]]* 7+Table1[[#This Row],[Uge dag]]-1</f>
        <v>44186</v>
      </c>
      <c r="D195" s="61">
        <v>0.34375</v>
      </c>
      <c r="E195" s="61">
        <v>0.45833333333333331</v>
      </c>
      <c r="F195" s="33"/>
      <c r="G195" s="57" t="s">
        <v>52</v>
      </c>
      <c r="H195" s="123" t="s">
        <v>278</v>
      </c>
      <c r="I195" s="15" t="s">
        <v>32</v>
      </c>
      <c r="J195" s="107" t="s">
        <v>150</v>
      </c>
      <c r="K195" s="108"/>
      <c r="L195" s="108"/>
      <c r="M195" s="108"/>
      <c r="N195" s="108"/>
      <c r="P195" s="108">
        <v>52</v>
      </c>
      <c r="Q195" s="108"/>
      <c r="R195" s="108">
        <v>1</v>
      </c>
      <c r="S195" s="108"/>
      <c r="T195" s="108"/>
      <c r="U195" s="108"/>
      <c r="V195" s="108">
        <v>66</v>
      </c>
      <c r="W195" s="108">
        <v>148</v>
      </c>
      <c r="X195" s="108">
        <v>70</v>
      </c>
      <c r="Z195" s="108"/>
    </row>
    <row r="196" spans="1:26" ht="114">
      <c r="A196" s="54" t="s">
        <v>42</v>
      </c>
      <c r="B196" s="55" t="str">
        <f>"Farmakologi hold " &amp; Table1[[#This Row],[Dette er for hold '# (fx 1-8 eller 1)]]</f>
        <v>Farmakologi hold 5-8</v>
      </c>
      <c r="C196" s="36">
        <f>DATE($T$7, 1, -2) - WEEKDAY(DATE($T$7, 1, 3)) +Table1[[#This Row],[Kal uge]]* 7+Table1[[#This Row],[Uge dag]]-1</f>
        <v>44187</v>
      </c>
      <c r="D196" s="61">
        <v>0.34375</v>
      </c>
      <c r="E196" s="61">
        <v>0.45833333333333331</v>
      </c>
      <c r="F196" s="38"/>
      <c r="G196" s="73" t="s">
        <v>51</v>
      </c>
      <c r="H196" s="123" t="s">
        <v>278</v>
      </c>
      <c r="I196" s="53" t="str">
        <f>I195</f>
        <v>5-8</v>
      </c>
      <c r="J196" s="107" t="s">
        <v>260</v>
      </c>
      <c r="K196" s="108"/>
      <c r="L196" s="108"/>
      <c r="M196" s="108"/>
      <c r="N196" s="108"/>
      <c r="P196" s="108">
        <v>52</v>
      </c>
      <c r="Q196" s="108"/>
      <c r="R196" s="108">
        <v>2</v>
      </c>
      <c r="S196" s="108"/>
      <c r="T196" s="108"/>
      <c r="U196" s="108"/>
      <c r="V196" s="108">
        <v>66</v>
      </c>
      <c r="W196" s="108">
        <v>148</v>
      </c>
      <c r="X196" s="108">
        <v>70</v>
      </c>
      <c r="Z196" s="108"/>
    </row>
    <row r="197" spans="1:26" ht="28.5">
      <c r="A197" s="69" t="s">
        <v>42</v>
      </c>
      <c r="B197" s="55" t="str">
        <f>"Farmakologi hold " &amp; Table1[[#This Row],[Dette er for hold '# (fx 1-8 eller 1)]]</f>
        <v>Farmakologi hold 5-8</v>
      </c>
      <c r="C197" s="36">
        <f>DATE($T$7, 1, -2) - WEEKDAY(DATE($T$7, 1, 3)) +Table1[[#This Row],[Kal uge]]* 7+Table1[[#This Row],[Uge dag]]-1</f>
        <v>44188</v>
      </c>
      <c r="D197" s="61">
        <v>0.34375</v>
      </c>
      <c r="E197" s="61">
        <v>0.45833333333333331</v>
      </c>
      <c r="F197" s="38"/>
      <c r="G197" s="73" t="s">
        <v>50</v>
      </c>
      <c r="H197" s="123" t="s">
        <v>278</v>
      </c>
      <c r="I197" s="53" t="str">
        <f>I196</f>
        <v>5-8</v>
      </c>
      <c r="J197" s="107" t="s">
        <v>260</v>
      </c>
      <c r="K197" s="108"/>
      <c r="L197" s="108"/>
      <c r="M197" s="108"/>
      <c r="N197" s="108"/>
      <c r="P197" s="108">
        <v>52</v>
      </c>
      <c r="Q197" s="108"/>
      <c r="R197" s="108">
        <v>3</v>
      </c>
      <c r="S197" s="108"/>
      <c r="T197" s="108"/>
      <c r="U197" s="108"/>
      <c r="V197" s="108">
        <v>66</v>
      </c>
      <c r="W197" s="108">
        <v>148</v>
      </c>
      <c r="X197" s="108">
        <v>70</v>
      </c>
    </row>
    <row r="198" spans="1:26">
      <c r="A198" s="17"/>
      <c r="B198" s="18"/>
      <c r="C198" s="38"/>
      <c r="D198" s="58"/>
      <c r="E198" s="58"/>
      <c r="F198" s="38"/>
      <c r="G198" s="17"/>
      <c r="H198" s="123" t="s">
        <v>278</v>
      </c>
      <c r="J198" s="6"/>
      <c r="L198" s="17"/>
    </row>
    <row r="199" spans="1:26">
      <c r="C199" s="38"/>
      <c r="D199" s="58"/>
      <c r="E199" s="58"/>
      <c r="F199" s="33"/>
      <c r="H199" s="53"/>
      <c r="J199" s="6"/>
      <c r="L199" s="17"/>
    </row>
    <row r="200" spans="1:26">
      <c r="C200" s="38"/>
      <c r="D200" s="58"/>
      <c r="E200" s="58"/>
      <c r="F200" s="33"/>
      <c r="H200" s="53"/>
      <c r="J200" s="6"/>
      <c r="L200" s="17"/>
    </row>
    <row r="201" spans="1:26" ht="20.25" customHeight="1">
      <c r="C201" s="38"/>
      <c r="D201" s="58"/>
      <c r="E201" s="58"/>
      <c r="F201" s="33"/>
      <c r="H201" s="53"/>
      <c r="J201" s="6"/>
      <c r="L201" s="17"/>
    </row>
    <row r="202" spans="1:26" ht="20.25" customHeight="1">
      <c r="B202" s="43" t="s">
        <v>74</v>
      </c>
      <c r="C202" s="38"/>
      <c r="D202" s="58"/>
      <c r="E202" s="58"/>
      <c r="F202" s="33"/>
      <c r="H202" s="53"/>
      <c r="J202" s="6"/>
      <c r="L202" s="17"/>
    </row>
    <row r="203" spans="1:26">
      <c r="C203" s="38"/>
      <c r="D203" s="58"/>
      <c r="E203" s="58"/>
      <c r="F203" s="33"/>
      <c r="H203" s="53"/>
      <c r="J203" s="6"/>
      <c r="L203" s="108"/>
    </row>
    <row r="204" spans="1:26">
      <c r="A204" s="41" t="s">
        <v>75</v>
      </c>
      <c r="B204" s="18" t="str">
        <f>"Retsmedicin (obligatorisk) hold " &amp; Table1[[#This Row],[Dette er for hold '# (fx 1-8 eller 1)]]</f>
        <v>Retsmedicin (obligatorisk) hold 9-12</v>
      </c>
      <c r="C204" s="36">
        <f>DATE($T$7, 1, -2) - WEEKDAY(DATE($T$7, 1, 3)) +Table1[[#This Row],[Kal uge]]* 7+Table1[[#This Row],[Uge dag]]-1</f>
        <v>44105</v>
      </c>
      <c r="D204" s="58">
        <v>0.34375</v>
      </c>
      <c r="E204" s="58">
        <v>0.41666666666666669</v>
      </c>
      <c r="F204" s="33"/>
      <c r="G204" t="s">
        <v>45</v>
      </c>
      <c r="H204" s="123" t="s">
        <v>203</v>
      </c>
      <c r="I204" s="15" t="s">
        <v>33</v>
      </c>
      <c r="J204" s="6" t="s">
        <v>160</v>
      </c>
      <c r="L204" s="108"/>
      <c r="P204">
        <v>40</v>
      </c>
      <c r="R204">
        <v>4</v>
      </c>
      <c r="V204" s="105">
        <v>66</v>
      </c>
      <c r="W204" s="105">
        <v>148</v>
      </c>
      <c r="X204" s="105">
        <v>70</v>
      </c>
      <c r="Z204" s="108" t="s">
        <v>205</v>
      </c>
    </row>
    <row r="205" spans="1:26">
      <c r="A205" s="41" t="str">
        <f>A204</f>
        <v>Retsmedicin - obligatorisk</v>
      </c>
      <c r="B205" s="18" t="str">
        <f>"Retsmedicin (obligatorisk) hold " &amp; Table1[[#This Row],[Dette er for hold '# (fx 1-8 eller 1)]]</f>
        <v>Retsmedicin (obligatorisk) hold 9-12</v>
      </c>
      <c r="C205" s="36">
        <f>DATE($T$7, 1, -2) - WEEKDAY(DATE($T$7, 1, 3)) +Table1[[#This Row],[Kal uge]]* 7+Table1[[#This Row],[Uge dag]]-1</f>
        <v>44105</v>
      </c>
      <c r="D205" s="58">
        <v>0.42708333333333331</v>
      </c>
      <c r="E205" s="58">
        <v>0.5</v>
      </c>
      <c r="F205" s="33"/>
      <c r="G205" t="s">
        <v>46</v>
      </c>
      <c r="H205" s="123" t="s">
        <v>203</v>
      </c>
      <c r="I205" s="15" t="str">
        <f>I204</f>
        <v>9-12</v>
      </c>
      <c r="J205" s="6" t="s">
        <v>160</v>
      </c>
      <c r="L205" s="108"/>
      <c r="P205">
        <f>P204</f>
        <v>40</v>
      </c>
      <c r="R205">
        <v>4</v>
      </c>
      <c r="V205" s="105">
        <v>66</v>
      </c>
      <c r="W205" s="105">
        <v>148</v>
      </c>
      <c r="X205" s="105">
        <v>70</v>
      </c>
      <c r="Z205" s="108"/>
    </row>
    <row r="206" spans="1:26">
      <c r="A206" s="41"/>
      <c r="C206" s="38"/>
      <c r="D206" s="58"/>
      <c r="E206" s="58"/>
      <c r="F206" s="33"/>
      <c r="H206" s="53"/>
      <c r="J206" s="6"/>
      <c r="L206" s="108"/>
      <c r="Z206" s="108"/>
    </row>
    <row r="207" spans="1:26">
      <c r="A207" s="41" t="s">
        <v>75</v>
      </c>
      <c r="B207" s="18" t="str">
        <f>"Retsmedicin (obligatorisk) hold " &amp; Table1[[#This Row],[Dette er for hold '# (fx 1-8 eller 1)]]</f>
        <v>Retsmedicin (obligatorisk) hold 1-4</v>
      </c>
      <c r="C207" s="36">
        <f>DATE($T$7, 1, -2) - WEEKDAY(DATE($T$7, 1, 3)) +Table1[[#This Row],[Kal uge]]* 7+Table1[[#This Row],[Uge dag]]-1</f>
        <v>44147</v>
      </c>
      <c r="D207" s="58">
        <v>0.34375</v>
      </c>
      <c r="E207" s="58">
        <v>0.41666666666666669</v>
      </c>
      <c r="F207" s="33"/>
      <c r="G207" t="s">
        <v>45</v>
      </c>
      <c r="H207" s="123" t="s">
        <v>203</v>
      </c>
      <c r="I207" s="15" t="s">
        <v>30</v>
      </c>
      <c r="J207" s="6" t="s">
        <v>160</v>
      </c>
      <c r="L207" s="108"/>
      <c r="P207">
        <v>46</v>
      </c>
      <c r="R207">
        <v>4</v>
      </c>
      <c r="V207" s="105">
        <v>66</v>
      </c>
      <c r="W207" s="105">
        <v>148</v>
      </c>
      <c r="X207" s="105">
        <v>70</v>
      </c>
      <c r="Z207" s="108"/>
    </row>
    <row r="208" spans="1:26">
      <c r="A208" s="41" t="str">
        <f>A207</f>
        <v>Retsmedicin - obligatorisk</v>
      </c>
      <c r="B208" s="18" t="str">
        <f>"Retsmedicin (obligatorisk) hold " &amp; Table1[[#This Row],[Dette er for hold '# (fx 1-8 eller 1)]]</f>
        <v>Retsmedicin (obligatorisk) hold 1-4</v>
      </c>
      <c r="C208" s="36">
        <f>DATE($T$7, 1, -2) - WEEKDAY(DATE($T$7, 1, 3)) +Table1[[#This Row],[Kal uge]]* 7+Table1[[#This Row],[Uge dag]]-1</f>
        <v>44147</v>
      </c>
      <c r="D208" s="58">
        <v>0.42708333333333331</v>
      </c>
      <c r="E208" s="58">
        <v>0.5</v>
      </c>
      <c r="F208" s="33"/>
      <c r="G208" t="s">
        <v>46</v>
      </c>
      <c r="H208" s="123" t="s">
        <v>203</v>
      </c>
      <c r="I208" s="15" t="str">
        <f>I207</f>
        <v>1-4</v>
      </c>
      <c r="J208" s="6" t="s">
        <v>160</v>
      </c>
      <c r="L208" s="108"/>
      <c r="P208">
        <f>P207</f>
        <v>46</v>
      </c>
      <c r="R208">
        <v>4</v>
      </c>
      <c r="V208" s="105">
        <v>66</v>
      </c>
      <c r="W208" s="105">
        <v>148</v>
      </c>
      <c r="X208" s="105">
        <v>70</v>
      </c>
      <c r="Z208" s="108"/>
    </row>
    <row r="209" spans="1:26">
      <c r="A209" s="41"/>
      <c r="C209" s="38"/>
      <c r="D209" s="58"/>
      <c r="E209" s="58"/>
      <c r="F209" s="33"/>
      <c r="H209" s="53"/>
      <c r="J209" s="6"/>
      <c r="L209" s="108"/>
      <c r="Z209" s="108"/>
    </row>
    <row r="210" spans="1:26">
      <c r="A210" s="41" t="s">
        <v>75</v>
      </c>
      <c r="B210" s="18" t="str">
        <f>"Retsmedicin (obligatorisk) hold " &amp; Table1[[#This Row],[Dette er for hold '# (fx 1-8 eller 1)]]</f>
        <v>Retsmedicin (obligatorisk) hold 5-8</v>
      </c>
      <c r="C210" s="36">
        <f>DATE($T$7+1, 1, -2) - WEEKDAY(DATE($T$7+1, 1, 3)) +Table1[[#This Row],[Kal uge]]* 7+Table1[[#This Row],[Uge dag]]-1</f>
        <v>44204</v>
      </c>
      <c r="D210" s="58">
        <v>0.47916666666666669</v>
      </c>
      <c r="E210" s="58">
        <v>0.55208333333333337</v>
      </c>
      <c r="F210" s="33"/>
      <c r="G210" t="s">
        <v>45</v>
      </c>
      <c r="H210" s="123" t="s">
        <v>278</v>
      </c>
      <c r="I210" s="15" t="s">
        <v>32</v>
      </c>
      <c r="J210" s="6" t="s">
        <v>160</v>
      </c>
      <c r="L210" s="108"/>
      <c r="P210">
        <v>1</v>
      </c>
      <c r="R210">
        <v>5</v>
      </c>
      <c r="V210" s="52">
        <v>66</v>
      </c>
      <c r="W210" s="52">
        <v>87</v>
      </c>
      <c r="X210" s="52">
        <v>40</v>
      </c>
      <c r="Y210" t="s">
        <v>185</v>
      </c>
      <c r="Z210" s="108"/>
    </row>
    <row r="211" spans="1:26">
      <c r="A211" s="41" t="str">
        <f>A210</f>
        <v>Retsmedicin - obligatorisk</v>
      </c>
      <c r="B211" s="18" t="str">
        <f>"Retsmedicin (obligatorisk) hold " &amp; Table1[[#This Row],[Dette er for hold '# (fx 1-8 eller 1)]]</f>
        <v>Retsmedicin (obligatorisk) hold 5-8</v>
      </c>
      <c r="C211" s="36">
        <f>DATE($T$7+1, 1, -2) - WEEKDAY(DATE($T$7+1, 1, 3)) +Table1[[#This Row],[Kal uge]]* 7+Table1[[#This Row],[Uge dag]]-1</f>
        <v>44204</v>
      </c>
      <c r="D211" s="58">
        <v>0.5625</v>
      </c>
      <c r="E211" s="58">
        <v>0.63541666666666663</v>
      </c>
      <c r="F211" s="33"/>
      <c r="G211" t="s">
        <v>46</v>
      </c>
      <c r="H211" s="123" t="s">
        <v>278</v>
      </c>
      <c r="I211" s="15" t="str">
        <f>I210</f>
        <v>5-8</v>
      </c>
      <c r="J211" s="6" t="s">
        <v>160</v>
      </c>
      <c r="L211" s="108"/>
      <c r="P211">
        <v>1</v>
      </c>
      <c r="R211">
        <v>5</v>
      </c>
      <c r="V211" s="52">
        <v>66</v>
      </c>
      <c r="W211" s="52">
        <v>87</v>
      </c>
      <c r="X211" s="52">
        <v>40</v>
      </c>
      <c r="Z211" s="108"/>
    </row>
    <row r="212" spans="1:26">
      <c r="C212" s="38"/>
      <c r="D212" s="58"/>
      <c r="E212" s="58"/>
      <c r="F212" s="33"/>
      <c r="H212" s="53"/>
      <c r="J212" s="6"/>
      <c r="L212" s="17"/>
    </row>
    <row r="213" spans="1:26">
      <c r="C213" s="63"/>
      <c r="D213" s="58"/>
      <c r="E213" s="58"/>
      <c r="H213" s="53"/>
      <c r="J213" s="6"/>
      <c r="L213" s="17"/>
    </row>
    <row r="214" spans="1:26">
      <c r="C214" s="63"/>
      <c r="D214" s="58"/>
      <c r="E214" s="58"/>
      <c r="H214" s="53"/>
      <c r="J214" s="6"/>
      <c r="L214" s="17"/>
    </row>
    <row r="215" spans="1:26">
      <c r="C215" s="63"/>
      <c r="D215" s="58"/>
      <c r="E215" s="58"/>
      <c r="H215" s="53"/>
      <c r="J215" s="6"/>
      <c r="L215" s="17"/>
    </row>
    <row r="216" spans="1:26" ht="20.25" customHeight="1">
      <c r="B216" s="43" t="s">
        <v>89</v>
      </c>
      <c r="C216" s="63"/>
      <c r="D216" s="58"/>
      <c r="E216" s="58"/>
      <c r="H216" s="53"/>
      <c r="J216" s="6"/>
      <c r="L216" s="17"/>
      <c r="M216" s="17"/>
      <c r="V216" s="17"/>
      <c r="W216" s="17"/>
      <c r="X216" s="17"/>
    </row>
    <row r="217" spans="1:26">
      <c r="C217" s="63"/>
      <c r="D217" s="58"/>
      <c r="E217" s="58"/>
      <c r="H217" s="53"/>
      <c r="J217" s="6"/>
      <c r="L217" s="108"/>
      <c r="M217" s="17"/>
      <c r="V217" s="17"/>
      <c r="W217" s="17"/>
      <c r="X217" s="17"/>
    </row>
    <row r="218" spans="1:26">
      <c r="A218" s="41" t="s">
        <v>69</v>
      </c>
      <c r="B218" s="1" t="str">
        <f>IF(Table1[[#This Row],[Fag]]&lt;&gt;"","Hold " &amp; Table1[[#This Row],[Dette er for hold '# (fx 1-8 eller 1)]] &amp; " " &amp; Table1[[#This Row],[Beskrivelse]],"")</f>
        <v>Hold 1-2 Lægens roller</v>
      </c>
      <c r="C218" s="38">
        <f>DATE($T$7, 1, -2) - WEEKDAY(DATE($T$7, 1, 3)) +Table1[[#This Row],[Kal uge]]* 7+Table1[[#This Row],[Uge dag]]-1</f>
        <v>44180</v>
      </c>
      <c r="D218" s="58">
        <v>0.34375</v>
      </c>
      <c r="E218" s="58">
        <v>0.45833333333333331</v>
      </c>
      <c r="G218" t="s">
        <v>70</v>
      </c>
      <c r="H218" s="123" t="s">
        <v>278</v>
      </c>
      <c r="I218" s="15" t="s">
        <v>39</v>
      </c>
      <c r="J218" s="6" t="s">
        <v>68</v>
      </c>
      <c r="L218" s="108"/>
      <c r="M218" s="17"/>
      <c r="P218">
        <v>51</v>
      </c>
      <c r="R218">
        <v>2</v>
      </c>
      <c r="V218" s="52">
        <v>33</v>
      </c>
      <c r="W218" s="52">
        <v>38</v>
      </c>
      <c r="X218" s="52">
        <v>19</v>
      </c>
      <c r="Z218" s="108" t="s">
        <v>206</v>
      </c>
    </row>
    <row r="219" spans="1:26">
      <c r="A219" s="41" t="s">
        <v>69</v>
      </c>
      <c r="B219" s="1" t="str">
        <f>IF(Table1[[#This Row],[Fag]]&lt;&gt;"","Hold " &amp; Table1[[#This Row],[Dette er for hold '# (fx 1-8 eller 1)]] &amp; " " &amp; Table1[[#This Row],[Beskrivelse]],"")</f>
        <v>Hold 3-4 Lægens roller</v>
      </c>
      <c r="C219" s="38">
        <f>DATE($T$7, 1, -2) - WEEKDAY(DATE($T$7, 1, 3)) +Table1[[#This Row],[Kal uge]]* 7+Table1[[#This Row],[Uge dag]]-1</f>
        <v>44144</v>
      </c>
      <c r="D219" s="58">
        <v>0.5</v>
      </c>
      <c r="E219" s="58">
        <v>0.61458333333333337</v>
      </c>
      <c r="F219" s="63"/>
      <c r="G219" s="17" t="s">
        <v>70</v>
      </c>
      <c r="H219" s="123" t="s">
        <v>278</v>
      </c>
      <c r="I219" s="15" t="s">
        <v>31</v>
      </c>
      <c r="J219" s="6" t="s">
        <v>68</v>
      </c>
      <c r="L219" s="108"/>
      <c r="M219" s="17"/>
      <c r="P219">
        <v>46</v>
      </c>
      <c r="R219">
        <v>1</v>
      </c>
      <c r="V219" s="52">
        <v>33</v>
      </c>
      <c r="W219" s="52">
        <v>38</v>
      </c>
      <c r="X219" s="52">
        <v>19</v>
      </c>
      <c r="Z219" s="108"/>
    </row>
    <row r="220" spans="1:26">
      <c r="A220" s="41" t="s">
        <v>69</v>
      </c>
      <c r="B220" s="18" t="str">
        <f>IF(Table1[[#This Row],[Fag]]&lt;&gt;"","Hold " &amp; Table1[[#This Row],[Dette er for hold '# (fx 1-8 eller 1)]] &amp; " " &amp; Table1[[#This Row],[Beskrivelse]],"")</f>
        <v>Hold 5-6 Lægens roller</v>
      </c>
      <c r="C220" s="38">
        <f>DATE($T$7, 1, -2) - WEEKDAY(DATE($T$7, 1, 3)) +Table1[[#This Row],[Kal uge]]* 7+Table1[[#This Row],[Uge dag]]-1</f>
        <v>44088</v>
      </c>
      <c r="D220" s="58">
        <v>0.34375</v>
      </c>
      <c r="E220" s="58">
        <v>0.45833333333333331</v>
      </c>
      <c r="F220" s="63"/>
      <c r="G220" s="17" t="s">
        <v>70</v>
      </c>
      <c r="H220" s="123" t="s">
        <v>203</v>
      </c>
      <c r="I220" s="53" t="s">
        <v>36</v>
      </c>
      <c r="J220" s="6" t="s">
        <v>68</v>
      </c>
      <c r="K220" s="17"/>
      <c r="L220" s="108"/>
      <c r="M220" s="17"/>
      <c r="P220">
        <v>38</v>
      </c>
      <c r="R220">
        <v>1</v>
      </c>
      <c r="V220" s="52">
        <v>33</v>
      </c>
      <c r="W220" s="52">
        <v>38</v>
      </c>
      <c r="X220" s="52">
        <v>19</v>
      </c>
      <c r="Z220" s="108"/>
    </row>
    <row r="221" spans="1:26">
      <c r="A221" s="41" t="s">
        <v>69</v>
      </c>
      <c r="B221" s="18" t="str">
        <f>IF(Table1[[#This Row],[Fag]]&lt;&gt;"","Hold " &amp; Table1[[#This Row],[Dette er for hold '# (fx 1-8 eller 1)]] &amp; " " &amp; Table1[[#This Row],[Beskrivelse]],"")</f>
        <v>Hold 7-8 Lægens roller</v>
      </c>
      <c r="C221" s="38">
        <f>DATE($T$7, 1, -2) - WEEKDAY(DATE($T$7, 1, 3)) +Table1[[#This Row],[Kal uge]]* 7+Table1[[#This Row],[Uge dag]]-1</f>
        <v>44083</v>
      </c>
      <c r="D221" s="58">
        <v>0.34375</v>
      </c>
      <c r="E221" s="58">
        <v>0.45833333333333331</v>
      </c>
      <c r="F221" s="63"/>
      <c r="G221" s="17" t="s">
        <v>70</v>
      </c>
      <c r="H221" s="123" t="s">
        <v>203</v>
      </c>
      <c r="I221" s="53" t="s">
        <v>35</v>
      </c>
      <c r="J221" s="6" t="s">
        <v>68</v>
      </c>
      <c r="K221" s="17"/>
      <c r="L221" s="108"/>
      <c r="M221" s="17"/>
      <c r="P221" s="17">
        <v>37</v>
      </c>
      <c r="Q221" s="17"/>
      <c r="R221" s="17">
        <v>3</v>
      </c>
      <c r="V221" s="52">
        <v>33</v>
      </c>
      <c r="W221" s="52">
        <v>32</v>
      </c>
      <c r="X221" s="52">
        <v>20</v>
      </c>
      <c r="Z221" s="108"/>
    </row>
    <row r="222" spans="1:26">
      <c r="A222" s="41" t="s">
        <v>69</v>
      </c>
      <c r="B222" s="1" t="str">
        <f>IF(Table1[[#This Row],[Fag]]&lt;&gt;"","Hold " &amp; Table1[[#This Row],[Dette er for hold '# (fx 1-8 eller 1)]] &amp; " " &amp; Table1[[#This Row],[Beskrivelse]],"")</f>
        <v>Hold 9-10 Lægens roller</v>
      </c>
      <c r="C222" s="38">
        <f>DATE($T$7, 1, -2) - WEEKDAY(DATE($T$7, 1, 3)) +Table1[[#This Row],[Kal uge]]* 7+Table1[[#This Row],[Uge dag]]-1</f>
        <v>44130</v>
      </c>
      <c r="D222" s="58">
        <v>0.34375</v>
      </c>
      <c r="E222" s="58">
        <v>0.45833333333333331</v>
      </c>
      <c r="G222" t="s">
        <v>70</v>
      </c>
      <c r="H222" s="123" t="s">
        <v>203</v>
      </c>
      <c r="I222" s="15" t="s">
        <v>38</v>
      </c>
      <c r="J222" t="s">
        <v>68</v>
      </c>
      <c r="L222" s="108"/>
      <c r="M222" s="17"/>
      <c r="P222">
        <v>44</v>
      </c>
      <c r="R222">
        <v>1</v>
      </c>
      <c r="V222" s="52">
        <v>33</v>
      </c>
      <c r="W222" s="52">
        <v>32</v>
      </c>
      <c r="X222" s="52">
        <v>20</v>
      </c>
      <c r="Z222" s="108"/>
    </row>
    <row r="223" spans="1:26">
      <c r="A223" s="41" t="s">
        <v>69</v>
      </c>
      <c r="B223" s="1" t="str">
        <f>IF(Table1[[#This Row],[Fag]]&lt;&gt;"","Hold " &amp; Table1[[#This Row],[Dette er for hold '# (fx 1-8 eller 1)]] &amp; " " &amp; Table1[[#This Row],[Beskrivelse]],"")</f>
        <v>Hold 11-12 Lægens roller</v>
      </c>
      <c r="C223" s="38">
        <f>DATE($T$7, 1, -2) - WEEKDAY(DATE($T$7, 1, 3)) +Table1[[#This Row],[Kal uge]]* 7+Table1[[#This Row],[Uge dag]]-1</f>
        <v>44109</v>
      </c>
      <c r="D223" s="58">
        <v>0.34375</v>
      </c>
      <c r="E223" s="58">
        <v>0.45833333333333331</v>
      </c>
      <c r="F223" s="33"/>
      <c r="G223" t="s">
        <v>70</v>
      </c>
      <c r="H223" s="123" t="s">
        <v>203</v>
      </c>
      <c r="I223" s="15" t="s">
        <v>37</v>
      </c>
      <c r="J223" t="s">
        <v>68</v>
      </c>
      <c r="L223" s="108"/>
      <c r="M223" s="17"/>
      <c r="P223">
        <v>41</v>
      </c>
      <c r="R223">
        <v>1</v>
      </c>
      <c r="V223" s="52">
        <v>33</v>
      </c>
      <c r="W223" s="52">
        <v>30</v>
      </c>
      <c r="X223" s="52">
        <v>15</v>
      </c>
      <c r="Z223" s="108"/>
    </row>
    <row r="224" spans="1:26">
      <c r="C224" s="38"/>
      <c r="D224" s="58"/>
      <c r="E224" s="58"/>
      <c r="F224" s="33"/>
      <c r="H224" s="53"/>
      <c r="L224" s="17"/>
      <c r="Z224" s="108"/>
    </row>
    <row r="225" spans="1:26">
      <c r="C225" s="38"/>
      <c r="D225" s="58"/>
      <c r="E225" s="58"/>
      <c r="F225" s="33"/>
      <c r="H225" s="53"/>
      <c r="L225" s="17"/>
      <c r="Z225" s="108"/>
    </row>
    <row r="226" spans="1:26">
      <c r="C226" s="38"/>
      <c r="D226" s="58"/>
      <c r="E226" s="58"/>
      <c r="F226" s="33"/>
      <c r="H226" s="53"/>
      <c r="L226" s="17"/>
    </row>
    <row r="227" spans="1:26">
      <c r="C227" s="38"/>
      <c r="D227" s="58"/>
      <c r="E227" s="58"/>
      <c r="F227" s="33"/>
      <c r="H227" s="53"/>
      <c r="L227" s="17"/>
    </row>
    <row r="228" spans="1:26" ht="20.25" customHeight="1">
      <c r="C228" s="38"/>
      <c r="D228" s="58"/>
      <c r="E228" s="58"/>
      <c r="F228" s="33"/>
      <c r="H228" s="53"/>
      <c r="L228" s="17"/>
    </row>
    <row r="229" spans="1:26" ht="20.25" customHeight="1">
      <c r="B229" s="43" t="s">
        <v>76</v>
      </c>
      <c r="C229" s="38"/>
      <c r="D229" s="58"/>
      <c r="E229" s="58"/>
      <c r="F229" s="33"/>
      <c r="H229" s="53"/>
      <c r="J229" s="64" t="s">
        <v>257</v>
      </c>
      <c r="L229" s="17"/>
    </row>
    <row r="230" spans="1:26">
      <c r="C230" s="38"/>
      <c r="D230" s="58"/>
      <c r="E230" s="58"/>
      <c r="F230" s="33"/>
      <c r="H230" s="53"/>
      <c r="J230" s="17"/>
      <c r="K230" s="17"/>
      <c r="L230" s="17"/>
      <c r="M230" s="17"/>
      <c r="V230" s="97"/>
      <c r="W230" s="97">
        <v>38</v>
      </c>
      <c r="X230" s="97">
        <v>19</v>
      </c>
      <c r="Z230" s="108" t="s">
        <v>206</v>
      </c>
    </row>
    <row r="231" spans="1:26" ht="15" thickBot="1">
      <c r="A231" s="41" t="s">
        <v>69</v>
      </c>
      <c r="B231" s="18" t="str">
        <f>"Lægens pligter (obligatorisk) hold " &amp; Table1[[#This Row],[Dette er for hold '# (fx 1-8 eller 1)]]</f>
        <v>Lægens pligter (obligatorisk) hold 1-2</v>
      </c>
      <c r="C231" s="36">
        <f>DATE($T$7+1, 1, -2) - WEEKDAY(DATE($T$7+1, 1, 3)) +Table1[[#This Row],[Kal uge]]* 7+Table1[[#This Row],[Uge dag]]-1</f>
        <v>44202</v>
      </c>
      <c r="D231" s="58">
        <v>0.34375</v>
      </c>
      <c r="E231" s="58">
        <v>0.45833333333333331</v>
      </c>
      <c r="F231" s="33"/>
      <c r="H231" s="123" t="s">
        <v>278</v>
      </c>
      <c r="I231" s="15" t="s">
        <v>39</v>
      </c>
      <c r="J231" s="124" t="s">
        <v>78</v>
      </c>
      <c r="K231" s="17"/>
      <c r="L231" s="108"/>
      <c r="M231" s="17"/>
      <c r="P231">
        <v>1</v>
      </c>
      <c r="R231">
        <v>3</v>
      </c>
      <c r="V231" s="97">
        <v>33</v>
      </c>
      <c r="W231" s="97">
        <v>38</v>
      </c>
      <c r="X231" s="97">
        <v>19</v>
      </c>
      <c r="Z231" s="108"/>
    </row>
    <row r="232" spans="1:26" ht="15" thickBot="1">
      <c r="A232" s="41" t="s">
        <v>69</v>
      </c>
      <c r="B232" s="18" t="str">
        <f>"Lægens pligter (obligatorisk) hold " &amp; Table1[[#This Row],[Dette er for hold '# (fx 1-8 eller 1)]]</f>
        <v>Lægens pligter (obligatorisk) hold 3-4</v>
      </c>
      <c r="C232" s="36">
        <f>DATE($T$7, 1, -2) - WEEKDAY(DATE($T$7, 1, 3)) +Table1[[#This Row],[Kal uge]]* 7+Table1[[#This Row],[Uge dag]]-1</f>
        <v>44165</v>
      </c>
      <c r="D232" s="58">
        <v>0.34375</v>
      </c>
      <c r="E232" s="58">
        <v>0.45833333333333331</v>
      </c>
      <c r="F232" s="33"/>
      <c r="H232" s="123" t="s">
        <v>278</v>
      </c>
      <c r="I232" s="15" t="s">
        <v>31</v>
      </c>
      <c r="J232" s="124" t="s">
        <v>78</v>
      </c>
      <c r="K232" s="17"/>
      <c r="L232" s="108"/>
      <c r="M232" s="17"/>
      <c r="P232">
        <v>49</v>
      </c>
      <c r="R232">
        <v>1</v>
      </c>
      <c r="V232" s="97">
        <v>33</v>
      </c>
      <c r="W232" s="97">
        <v>38</v>
      </c>
      <c r="X232" s="97">
        <v>19</v>
      </c>
      <c r="Z232" s="108"/>
    </row>
    <row r="233" spans="1:26" ht="15" thickBot="1">
      <c r="A233" s="41" t="s">
        <v>69</v>
      </c>
      <c r="B233" s="18" t="str">
        <f>"Lægens pligter (obligatorisk) hold " &amp; Table1[[#This Row],[Dette er for hold '# (fx 1-8 eller 1)]]</f>
        <v>Lægens pligter (obligatorisk) hold 5-6</v>
      </c>
      <c r="C233" s="36">
        <f>DATE($T$7, 1, -2) - WEEKDAY(DATE($T$7, 1, 3)) +Table1[[#This Row],[Kal uge]]* 7+Table1[[#This Row],[Uge dag]]-1</f>
        <v>44160</v>
      </c>
      <c r="D233" s="58">
        <v>0.34375</v>
      </c>
      <c r="E233" s="58">
        <v>0.45833333333333331</v>
      </c>
      <c r="F233" s="33"/>
      <c r="H233" s="123" t="s">
        <v>203</v>
      </c>
      <c r="I233" s="15" t="s">
        <v>36</v>
      </c>
      <c r="J233" s="124" t="s">
        <v>78</v>
      </c>
      <c r="K233" s="17"/>
      <c r="L233" s="108"/>
      <c r="M233" s="17"/>
      <c r="N233" s="92" t="s">
        <v>237</v>
      </c>
      <c r="O233" t="s">
        <v>232</v>
      </c>
      <c r="P233">
        <v>48</v>
      </c>
      <c r="R233">
        <v>3</v>
      </c>
      <c r="V233" s="97">
        <v>33</v>
      </c>
      <c r="W233" s="97">
        <v>38</v>
      </c>
      <c r="X233" s="97">
        <v>19</v>
      </c>
      <c r="Z233" s="108"/>
    </row>
    <row r="234" spans="1:26" ht="15" thickBot="1">
      <c r="A234" s="41" t="s">
        <v>69</v>
      </c>
      <c r="B234" s="18" t="str">
        <f>"Lægens pligter (obligatorisk) hold " &amp; Table1[[#This Row],[Dette er for hold '# (fx 1-8 eller 1)]]</f>
        <v>Lægens pligter (obligatorisk) hold 7-8</v>
      </c>
      <c r="C234" s="36">
        <f>DATE($T$7, 1, -2) - WEEKDAY(DATE($T$7, 1, 3)) +Table1[[#This Row],[Kal uge]]* 7+Table1[[#This Row],[Uge dag]]-1</f>
        <v>44154</v>
      </c>
      <c r="D234" s="58">
        <v>0.51041666666666663</v>
      </c>
      <c r="E234" s="58">
        <v>0.625</v>
      </c>
      <c r="F234" s="33"/>
      <c r="H234" s="123" t="s">
        <v>203</v>
      </c>
      <c r="I234" s="15" t="s">
        <v>35</v>
      </c>
      <c r="J234" s="124" t="s">
        <v>78</v>
      </c>
      <c r="K234" s="17"/>
      <c r="L234" s="108"/>
      <c r="M234" s="17"/>
      <c r="N234" s="92" t="s">
        <v>237</v>
      </c>
      <c r="O234" t="s">
        <v>233</v>
      </c>
      <c r="P234">
        <v>47</v>
      </c>
      <c r="R234">
        <v>4</v>
      </c>
      <c r="V234" s="97">
        <v>33</v>
      </c>
      <c r="W234" s="97">
        <v>38</v>
      </c>
      <c r="X234" s="97">
        <v>19</v>
      </c>
      <c r="Z234" s="108"/>
    </row>
    <row r="235" spans="1:26" ht="15" thickBot="1">
      <c r="A235" s="41" t="s">
        <v>69</v>
      </c>
      <c r="B235" s="18" t="str">
        <f>"Lægens pligter (obligatorisk) hold " &amp; Table1[[#This Row],[Dette er for hold '# (fx 1-8 eller 1)]]</f>
        <v>Lægens pligter (obligatorisk) hold 9-10</v>
      </c>
      <c r="C235" s="36">
        <f>DATE($T$7, 1, -2) - WEEKDAY(DATE($T$7, 1, 3)) +Table1[[#This Row],[Kal uge]]* 7+Table1[[#This Row],[Uge dag]]-1</f>
        <v>44144</v>
      </c>
      <c r="D235" s="58">
        <v>0.34375</v>
      </c>
      <c r="E235" s="58">
        <v>0.45833333333333331</v>
      </c>
      <c r="F235" s="33"/>
      <c r="H235" s="123" t="s">
        <v>203</v>
      </c>
      <c r="I235" s="15" t="s">
        <v>38</v>
      </c>
      <c r="J235" s="124" t="s">
        <v>78</v>
      </c>
      <c r="K235" s="17"/>
      <c r="L235" s="108"/>
      <c r="M235" s="17"/>
      <c r="P235">
        <v>46</v>
      </c>
      <c r="R235">
        <v>1</v>
      </c>
      <c r="V235" s="97">
        <v>33</v>
      </c>
      <c r="W235" s="97">
        <v>38</v>
      </c>
      <c r="X235" s="97">
        <v>19</v>
      </c>
      <c r="Z235" s="108"/>
    </row>
    <row r="236" spans="1:26" ht="15" thickBot="1">
      <c r="A236" s="41" t="s">
        <v>69</v>
      </c>
      <c r="B236" s="18" t="str">
        <f>"Lægens pligter (obligatorisk) hold " &amp; Table1[[#This Row],[Dette er for hold '# (fx 1-8 eller 1)]]</f>
        <v>Lægens pligter (obligatorisk) hold 11-12</v>
      </c>
      <c r="C236" s="36">
        <f>DATE($T$7, 1, -2) - WEEKDAY(DATE($T$7, 1, 3)) +Table1[[#This Row],[Kal uge]]* 7+Table1[[#This Row],[Uge dag]]-1</f>
        <v>44123</v>
      </c>
      <c r="D236" s="58">
        <v>0.34375</v>
      </c>
      <c r="E236" s="58">
        <v>0.45833333333333331</v>
      </c>
      <c r="F236" s="38"/>
      <c r="G236" s="17"/>
      <c r="H236" s="123" t="s">
        <v>203</v>
      </c>
      <c r="I236" s="15" t="s">
        <v>37</v>
      </c>
      <c r="J236" s="124" t="s">
        <v>78</v>
      </c>
      <c r="K236" s="17"/>
      <c r="L236" s="108"/>
      <c r="M236" s="17"/>
      <c r="P236">
        <v>43</v>
      </c>
      <c r="R236">
        <v>1</v>
      </c>
      <c r="V236" s="97">
        <v>33</v>
      </c>
      <c r="W236" s="97">
        <v>32</v>
      </c>
      <c r="X236" s="97">
        <v>20</v>
      </c>
      <c r="Z236" s="108"/>
    </row>
    <row r="237" spans="1:26">
      <c r="C237" s="38"/>
      <c r="D237" s="58"/>
      <c r="E237" s="58"/>
      <c r="F237" s="33"/>
      <c r="H237" s="53"/>
      <c r="L237" s="17"/>
      <c r="Z237" s="108"/>
    </row>
    <row r="238" spans="1:26">
      <c r="C238" s="38"/>
      <c r="D238" s="58"/>
      <c r="E238" s="58"/>
      <c r="F238" s="33"/>
      <c r="H238" s="53"/>
      <c r="L238" s="17"/>
    </row>
    <row r="239" spans="1:26">
      <c r="C239" s="38"/>
      <c r="D239" s="58"/>
      <c r="E239" s="58"/>
      <c r="F239" s="33"/>
      <c r="H239" s="53"/>
      <c r="L239" s="17"/>
    </row>
    <row r="240" spans="1:26" ht="20.25" customHeight="1">
      <c r="C240" s="38"/>
      <c r="D240" s="58"/>
      <c r="E240" s="58"/>
      <c r="F240" s="33"/>
      <c r="H240" s="53"/>
      <c r="L240" s="17"/>
    </row>
    <row r="241" spans="1:26" ht="20.25" customHeight="1">
      <c r="B241" s="50" t="s">
        <v>48</v>
      </c>
      <c r="C241" s="38"/>
      <c r="D241" s="58"/>
      <c r="E241" s="58"/>
      <c r="F241" s="33"/>
      <c r="H241" s="53"/>
      <c r="L241" s="17"/>
    </row>
    <row r="242" spans="1:26">
      <c r="C242" s="38"/>
      <c r="D242" s="58"/>
      <c r="E242" s="58"/>
      <c r="F242" s="33"/>
      <c r="H242" s="53"/>
      <c r="L242" s="17"/>
    </row>
    <row r="243" spans="1:26" ht="285">
      <c r="A243" t="s">
        <v>57</v>
      </c>
      <c r="B243" s="18" t="s">
        <v>112</v>
      </c>
      <c r="C243" s="36">
        <f>DATE($T$7, 1, -2) - WEEKDAY(DATE($T$7, 1, 3)) +Table1[[#This Row],[Kal uge]]* 7+Table1[[#This Row],[Uge dag]]-1</f>
        <v>44109</v>
      </c>
      <c r="D243" s="58">
        <v>0.67708333333333337</v>
      </c>
      <c r="E243" s="58">
        <v>0.75</v>
      </c>
      <c r="F243" s="33"/>
      <c r="G243" s="46" t="s">
        <v>162</v>
      </c>
      <c r="H243" s="94" t="s">
        <v>155</v>
      </c>
      <c r="I243" s="15" t="s">
        <v>30</v>
      </c>
      <c r="J243" t="s">
        <v>79</v>
      </c>
      <c r="L243" s="108"/>
      <c r="P243">
        <v>41</v>
      </c>
      <c r="R243">
        <v>1</v>
      </c>
      <c r="V243" s="105">
        <v>66</v>
      </c>
      <c r="W243" s="105">
        <v>24</v>
      </c>
      <c r="X243" s="105">
        <v>25</v>
      </c>
    </row>
    <row r="244" spans="1:26" ht="242.25">
      <c r="A244" t="str">
        <f>A243</f>
        <v>Litteratursøgning</v>
      </c>
      <c r="B244" s="18" t="s">
        <v>113</v>
      </c>
      <c r="C244" s="36">
        <f>DATE($T$7, 1, -2) - WEEKDAY(DATE($T$7, 1, 3)) +Table1[[#This Row],[Kal uge]]* 7+Table1[[#This Row],[Uge dag]]-1</f>
        <v>44151</v>
      </c>
      <c r="D244" s="58">
        <v>0.67708333333333337</v>
      </c>
      <c r="E244" s="58">
        <v>0.75</v>
      </c>
      <c r="F244" s="33"/>
      <c r="G244" s="46" t="s">
        <v>163</v>
      </c>
      <c r="H244" s="94" t="s">
        <v>155</v>
      </c>
      <c r="I244" s="15" t="s">
        <v>32</v>
      </c>
      <c r="J244" t="s">
        <v>79</v>
      </c>
      <c r="L244" s="108"/>
      <c r="P244">
        <v>47</v>
      </c>
      <c r="R244">
        <v>1</v>
      </c>
      <c r="V244" s="105">
        <v>66</v>
      </c>
      <c r="W244" s="105">
        <v>24</v>
      </c>
      <c r="X244" s="105">
        <v>25</v>
      </c>
    </row>
    <row r="245" spans="1:26" ht="270.75">
      <c r="A245" t="str">
        <f>A244</f>
        <v>Litteratursøgning</v>
      </c>
      <c r="B245" s="18" t="s">
        <v>114</v>
      </c>
      <c r="C245" s="36">
        <f>DATE($T$7, 1, -2) - WEEKDAY(DATE($T$7, 1, 3)) +Table1[[#This Row],[Kal uge]]* 7+Table1[[#This Row],[Uge dag]]-1</f>
        <v>44067</v>
      </c>
      <c r="D245" s="58">
        <v>0.67708333333333337</v>
      </c>
      <c r="E245" s="58">
        <v>0.75</v>
      </c>
      <c r="F245" s="33"/>
      <c r="G245" s="46" t="s">
        <v>161</v>
      </c>
      <c r="H245" s="94" t="s">
        <v>155</v>
      </c>
      <c r="I245" s="15" t="s">
        <v>33</v>
      </c>
      <c r="J245" t="s">
        <v>79</v>
      </c>
      <c r="L245" s="108"/>
      <c r="P245">
        <v>35</v>
      </c>
      <c r="R245">
        <v>1</v>
      </c>
      <c r="V245" s="105">
        <v>66</v>
      </c>
      <c r="W245" s="105">
        <v>24</v>
      </c>
      <c r="X245" s="105">
        <v>25</v>
      </c>
    </row>
    <row r="246" spans="1:26">
      <c r="B246" s="18"/>
      <c r="C246" s="36"/>
      <c r="F246" s="33"/>
      <c r="H246" s="53"/>
      <c r="I246" s="15"/>
      <c r="L246" s="17"/>
    </row>
    <row r="247" spans="1:26">
      <c r="B247" s="18"/>
      <c r="C247" s="36"/>
      <c r="F247" s="33"/>
      <c r="H247" s="53"/>
      <c r="I247" s="15"/>
      <c r="L247" s="17"/>
    </row>
    <row r="248" spans="1:26">
      <c r="B248" s="18"/>
      <c r="C248" s="36"/>
      <c r="F248" s="33"/>
      <c r="H248" s="53"/>
      <c r="I248" s="15"/>
      <c r="L248" s="17"/>
    </row>
    <row r="249" spans="1:26" ht="20.25" customHeight="1">
      <c r="C249" s="33"/>
      <c r="E249" s="30" t="str">
        <f>IF(B249="","",B249)</f>
        <v/>
      </c>
      <c r="F249" s="33"/>
      <c r="H249" s="53"/>
      <c r="L249" s="17"/>
    </row>
    <row r="250" spans="1:26">
      <c r="C250" s="33"/>
      <c r="F250" s="33"/>
      <c r="H250" s="53"/>
      <c r="L250" s="17"/>
    </row>
    <row r="251" spans="1:26" ht="20.25" customHeight="1">
      <c r="B251" s="50" t="s">
        <v>90</v>
      </c>
      <c r="C251" s="33"/>
      <c r="F251" s="33"/>
      <c r="H251" s="53"/>
      <c r="L251" s="108"/>
      <c r="M251" t="s">
        <v>84</v>
      </c>
      <c r="S251">
        <f>WEEKNUM(Table1[[#This Row],[Start Dato]],21)</f>
        <v>52</v>
      </c>
      <c r="T251">
        <f>WEEKDAY(Table1[[#This Row],[Start Dato]],2)</f>
        <v>6</v>
      </c>
      <c r="Y251" s="46" t="s">
        <v>184</v>
      </c>
    </row>
    <row r="252" spans="1:26" ht="28.5" customHeight="1">
      <c r="A252" t="s">
        <v>106</v>
      </c>
      <c r="B252" s="18" t="str">
        <f>"Almen Medicin hold " &amp; Table1[[#This Row],[Dette er for hold '# (fx 1-8 eller 1)]]</f>
        <v>Almen Medicin hold 1-2</v>
      </c>
      <c r="C252" s="45">
        <f>DATE($T$7, 1, -2) - WEEKDAY(DATE($T$7, 1, 3)) +Table1[[#This Row],[Kal uge]]* 7+Table1[[#This Row],[Uge dag]]-1</f>
        <v>44151</v>
      </c>
      <c r="D252" s="29">
        <v>0.33333333333333331</v>
      </c>
      <c r="E252" s="29">
        <v>0.53125</v>
      </c>
      <c r="F252" s="33"/>
      <c r="G252" s="46" t="s">
        <v>107</v>
      </c>
      <c r="H252" s="105" t="s">
        <v>192</v>
      </c>
      <c r="I252" s="15" t="s">
        <v>39</v>
      </c>
      <c r="L252" s="108"/>
      <c r="P252">
        <v>47</v>
      </c>
      <c r="R252">
        <v>1</v>
      </c>
      <c r="T252">
        <f>WEEKDAY(Table1[[#This Row],[Start Dato]],2)</f>
        <v>1</v>
      </c>
      <c r="V252">
        <v>33</v>
      </c>
      <c r="W252" s="108">
        <v>62</v>
      </c>
      <c r="X252" s="108">
        <v>31</v>
      </c>
      <c r="Z252" s="108" t="s">
        <v>204</v>
      </c>
    </row>
    <row r="253" spans="1:26" ht="14.25" customHeight="1">
      <c r="A253" s="18" t="str">
        <f t="shared" ref="A253:B256" si="26">A252</f>
        <v>almen klinik</v>
      </c>
      <c r="B253" s="18" t="str">
        <f t="shared" si="26"/>
        <v>Almen Medicin hold 1-2</v>
      </c>
      <c r="C253" s="33">
        <f>C252+1</f>
        <v>44152</v>
      </c>
      <c r="D253" s="29">
        <f>D252</f>
        <v>0.33333333333333331</v>
      </c>
      <c r="E253" s="29">
        <v>0.625</v>
      </c>
      <c r="F253" s="33"/>
      <c r="G253" t="s">
        <v>55</v>
      </c>
      <c r="H253" s="17"/>
      <c r="I253" s="15" t="str">
        <f t="shared" ref="I253:I266" si="27">I252</f>
        <v>1-2</v>
      </c>
      <c r="L253" s="108"/>
      <c r="T253">
        <f>WEEKDAY(Table1[[#This Row],[Start Dato]],2)</f>
        <v>2</v>
      </c>
      <c r="V253">
        <v>33</v>
      </c>
      <c r="Z253" s="108"/>
    </row>
    <row r="254" spans="1:26" ht="14.25" customHeight="1">
      <c r="A254" s="18" t="str">
        <f t="shared" si="26"/>
        <v>almen klinik</v>
      </c>
      <c r="B254" s="18" t="str">
        <f t="shared" si="26"/>
        <v>Almen Medicin hold 1-2</v>
      </c>
      <c r="C254" s="33">
        <f>C253+1</f>
        <v>44153</v>
      </c>
      <c r="D254" s="29">
        <f>D253</f>
        <v>0.33333333333333331</v>
      </c>
      <c r="E254" s="29">
        <f>E253</f>
        <v>0.625</v>
      </c>
      <c r="F254" s="33"/>
      <c r="G254" t="s">
        <v>55</v>
      </c>
      <c r="H254" s="17"/>
      <c r="I254" s="15" t="str">
        <f t="shared" si="27"/>
        <v>1-2</v>
      </c>
      <c r="L254" s="108"/>
      <c r="T254">
        <f>WEEKDAY(Table1[[#This Row],[Start Dato]],2)</f>
        <v>3</v>
      </c>
      <c r="V254">
        <v>33</v>
      </c>
      <c r="Z254" s="108"/>
    </row>
    <row r="255" spans="1:26" ht="14.25" customHeight="1">
      <c r="A255" s="18" t="str">
        <f t="shared" si="26"/>
        <v>almen klinik</v>
      </c>
      <c r="B255" s="18" t="str">
        <f t="shared" si="26"/>
        <v>Almen Medicin hold 1-2</v>
      </c>
      <c r="C255" s="33">
        <f>C254+1</f>
        <v>44154</v>
      </c>
      <c r="D255" s="29">
        <f>D254</f>
        <v>0.33333333333333331</v>
      </c>
      <c r="E255" s="29">
        <f>E254</f>
        <v>0.625</v>
      </c>
      <c r="F255" s="33"/>
      <c r="G255" t="s">
        <v>55</v>
      </c>
      <c r="H255" s="17"/>
      <c r="I255" s="15" t="str">
        <f t="shared" si="27"/>
        <v>1-2</v>
      </c>
      <c r="L255" s="108"/>
      <c r="T255">
        <f>WEEKDAY(Table1[[#This Row],[Start Dato]],2)</f>
        <v>4</v>
      </c>
      <c r="V255">
        <v>33</v>
      </c>
      <c r="Z255" s="108"/>
    </row>
    <row r="256" spans="1:26" ht="14.25" customHeight="1">
      <c r="A256" s="18" t="str">
        <f t="shared" si="26"/>
        <v>almen klinik</v>
      </c>
      <c r="B256" s="18" t="str">
        <f t="shared" si="26"/>
        <v>Almen Medicin hold 1-2</v>
      </c>
      <c r="C256" s="33">
        <f>C255+1</f>
        <v>44155</v>
      </c>
      <c r="D256" s="29">
        <v>0.59375</v>
      </c>
      <c r="E256" s="29">
        <v>0.66666666666666663</v>
      </c>
      <c r="F256" s="33"/>
      <c r="G256" t="s">
        <v>56</v>
      </c>
      <c r="H256" s="105" t="s">
        <v>186</v>
      </c>
      <c r="I256" s="15" t="str">
        <f t="shared" si="27"/>
        <v>1-2</v>
      </c>
      <c r="L256" s="108"/>
      <c r="S256">
        <f>WEEKNUM(Table1[[#This Row],[Start Dato]],21)</f>
        <v>47</v>
      </c>
      <c r="T256">
        <f>WEEKDAY(Table1[[#This Row],[Start Dato]],2)</f>
        <v>5</v>
      </c>
      <c r="V256">
        <v>33</v>
      </c>
      <c r="W256" s="108">
        <v>32</v>
      </c>
      <c r="X256" s="108">
        <v>20</v>
      </c>
      <c r="Z256" s="108"/>
    </row>
    <row r="257" spans="1:26" ht="14.25" customHeight="1">
      <c r="A257" s="18" t="str">
        <f>A255</f>
        <v>almen klinik</v>
      </c>
      <c r="B257" s="18" t="str">
        <f>B255</f>
        <v>Almen Medicin hold 1-2</v>
      </c>
      <c r="C257" s="44">
        <f>C256+3</f>
        <v>44158</v>
      </c>
      <c r="D257" s="29">
        <v>0.44791666666666669</v>
      </c>
      <c r="E257" s="29">
        <f>E255</f>
        <v>0.625</v>
      </c>
      <c r="F257" s="33"/>
      <c r="G257" s="46" t="s">
        <v>188</v>
      </c>
      <c r="H257" s="105" t="s">
        <v>189</v>
      </c>
      <c r="I257" s="15" t="str">
        <f t="shared" si="27"/>
        <v>1-2</v>
      </c>
      <c r="L257" s="108"/>
      <c r="T257">
        <f>WEEKDAY(Table1[[#This Row],[Start Dato]],2)</f>
        <v>1</v>
      </c>
      <c r="V257">
        <v>33</v>
      </c>
      <c r="W257" s="108" t="s">
        <v>174</v>
      </c>
      <c r="X257" s="108" t="s">
        <v>175</v>
      </c>
      <c r="Z257" s="108"/>
    </row>
    <row r="258" spans="1:26" ht="14.25" customHeight="1">
      <c r="A258" s="18" t="str">
        <f t="shared" ref="A258:B261" si="28">A257</f>
        <v>almen klinik</v>
      </c>
      <c r="B258" s="18" t="str">
        <f t="shared" si="28"/>
        <v>Almen Medicin hold 1-2</v>
      </c>
      <c r="C258" s="33">
        <f>C257+1</f>
        <v>44159</v>
      </c>
      <c r="D258" s="29">
        <v>0.33333333333333331</v>
      </c>
      <c r="E258" s="29">
        <f t="shared" ref="D258:E260" si="29">E257</f>
        <v>0.625</v>
      </c>
      <c r="F258" s="33"/>
      <c r="G258" t="s">
        <v>55</v>
      </c>
      <c r="H258" s="17"/>
      <c r="I258" s="15" t="str">
        <f t="shared" si="27"/>
        <v>1-2</v>
      </c>
      <c r="L258" s="108"/>
      <c r="T258">
        <f>WEEKDAY(Table1[[#This Row],[Start Dato]],2)</f>
        <v>2</v>
      </c>
      <c r="V258">
        <v>33</v>
      </c>
      <c r="Z258" s="108"/>
    </row>
    <row r="259" spans="1:26" ht="14.25" customHeight="1">
      <c r="A259" s="18" t="str">
        <f t="shared" si="28"/>
        <v>almen klinik</v>
      </c>
      <c r="B259" s="18" t="str">
        <f t="shared" si="28"/>
        <v>Almen Medicin hold 1-2</v>
      </c>
      <c r="C259" s="33">
        <f>C258+1</f>
        <v>44160</v>
      </c>
      <c r="D259" s="29">
        <f t="shared" si="29"/>
        <v>0.33333333333333331</v>
      </c>
      <c r="E259" s="29">
        <f t="shared" si="29"/>
        <v>0.625</v>
      </c>
      <c r="F259" s="33"/>
      <c r="G259" t="s">
        <v>55</v>
      </c>
      <c r="H259" s="17"/>
      <c r="I259" s="15" t="str">
        <f t="shared" si="27"/>
        <v>1-2</v>
      </c>
      <c r="L259" s="108"/>
      <c r="T259">
        <f>WEEKDAY(Table1[[#This Row],[Start Dato]],2)</f>
        <v>3</v>
      </c>
      <c r="V259">
        <v>33</v>
      </c>
      <c r="Z259" s="108"/>
    </row>
    <row r="260" spans="1:26" ht="14.25" customHeight="1">
      <c r="A260" s="18" t="str">
        <f t="shared" si="28"/>
        <v>almen klinik</v>
      </c>
      <c r="B260" s="18" t="str">
        <f t="shared" si="28"/>
        <v>Almen Medicin hold 1-2</v>
      </c>
      <c r="C260" s="33">
        <f>C259+1</f>
        <v>44161</v>
      </c>
      <c r="D260" s="29">
        <f t="shared" si="29"/>
        <v>0.33333333333333331</v>
      </c>
      <c r="E260" s="29">
        <f t="shared" si="29"/>
        <v>0.625</v>
      </c>
      <c r="F260" s="33"/>
      <c r="G260" t="s">
        <v>55</v>
      </c>
      <c r="H260" s="17"/>
      <c r="I260" s="15" t="str">
        <f t="shared" si="27"/>
        <v>1-2</v>
      </c>
      <c r="L260" s="108"/>
      <c r="T260">
        <f>WEEKDAY(Table1[[#This Row],[Start Dato]],2)</f>
        <v>4</v>
      </c>
      <c r="V260">
        <v>33</v>
      </c>
      <c r="Z260" s="108"/>
    </row>
    <row r="261" spans="1:26" ht="14.25" customHeight="1">
      <c r="A261" s="18" t="str">
        <f t="shared" si="28"/>
        <v>almen klinik</v>
      </c>
      <c r="B261" s="18" t="str">
        <f t="shared" si="28"/>
        <v>Almen Medicin hold 1-2</v>
      </c>
      <c r="C261" s="33">
        <f>C260+1</f>
        <v>44162</v>
      </c>
      <c r="D261" s="29">
        <v>0.59375</v>
      </c>
      <c r="E261" s="29">
        <v>0.66666666666666663</v>
      </c>
      <c r="F261" s="33"/>
      <c r="G261" t="s">
        <v>56</v>
      </c>
      <c r="H261" s="105" t="s">
        <v>190</v>
      </c>
      <c r="I261" s="15" t="str">
        <f t="shared" si="27"/>
        <v>1-2</v>
      </c>
      <c r="L261" s="108"/>
      <c r="S261">
        <f>WEEKNUM(Table1[[#This Row],[Start Dato]],21)</f>
        <v>48</v>
      </c>
      <c r="T261">
        <f>WEEKDAY(Table1[[#This Row],[Start Dato]],2)</f>
        <v>5</v>
      </c>
      <c r="V261">
        <v>33</v>
      </c>
      <c r="W261" s="108">
        <v>32</v>
      </c>
      <c r="X261" s="108">
        <v>20</v>
      </c>
      <c r="Z261" s="108"/>
    </row>
    <row r="262" spans="1:26" ht="14.25" customHeight="1">
      <c r="A262" s="18" t="str">
        <f>A261</f>
        <v>almen klinik</v>
      </c>
      <c r="B262" s="18" t="str">
        <f>B260</f>
        <v>Almen Medicin hold 1-2</v>
      </c>
      <c r="C262" s="44">
        <f>C261+3</f>
        <v>44165</v>
      </c>
      <c r="D262" s="29">
        <f>D260</f>
        <v>0.33333333333333331</v>
      </c>
      <c r="E262" s="29">
        <f>E260</f>
        <v>0.625</v>
      </c>
      <c r="F262" s="33"/>
      <c r="G262" t="s">
        <v>55</v>
      </c>
      <c r="H262" s="17"/>
      <c r="I262" s="15" t="str">
        <f t="shared" si="27"/>
        <v>1-2</v>
      </c>
      <c r="L262" s="108"/>
      <c r="T262">
        <f>WEEKDAY(Table1[[#This Row],[Start Dato]],2)</f>
        <v>1</v>
      </c>
      <c r="V262">
        <v>33</v>
      </c>
      <c r="Z262" s="108"/>
    </row>
    <row r="263" spans="1:26" ht="14.25" customHeight="1">
      <c r="A263" s="18" t="str">
        <f>A262</f>
        <v>almen klinik</v>
      </c>
      <c r="B263" s="18" t="str">
        <f>B262</f>
        <v>Almen Medicin hold 1-2</v>
      </c>
      <c r="C263" s="33">
        <f>C262+1</f>
        <v>44166</v>
      </c>
      <c r="D263" s="29">
        <f t="shared" ref="D263:E265" si="30">D262</f>
        <v>0.33333333333333331</v>
      </c>
      <c r="E263" s="29">
        <f t="shared" si="30"/>
        <v>0.625</v>
      </c>
      <c r="F263" s="33"/>
      <c r="G263" t="s">
        <v>55</v>
      </c>
      <c r="H263" s="17"/>
      <c r="I263" s="15" t="str">
        <f t="shared" si="27"/>
        <v>1-2</v>
      </c>
      <c r="L263" s="108"/>
      <c r="T263">
        <f>WEEKDAY(Table1[[#This Row],[Start Dato]],2)</f>
        <v>2</v>
      </c>
      <c r="V263">
        <v>33</v>
      </c>
      <c r="Z263" s="108"/>
    </row>
    <row r="264" spans="1:26">
      <c r="A264" s="18" t="str">
        <f>A263</f>
        <v>almen klinik</v>
      </c>
      <c r="B264" s="18" t="str">
        <f>B263</f>
        <v>Almen Medicin hold 1-2</v>
      </c>
      <c r="C264" s="33">
        <f>C263+1</f>
        <v>44167</v>
      </c>
      <c r="D264" s="29">
        <f t="shared" si="30"/>
        <v>0.33333333333333331</v>
      </c>
      <c r="E264" s="29">
        <f t="shared" si="30"/>
        <v>0.625</v>
      </c>
      <c r="F264" s="33"/>
      <c r="G264" t="s">
        <v>55</v>
      </c>
      <c r="H264" s="17"/>
      <c r="I264" s="15" t="str">
        <f t="shared" si="27"/>
        <v>1-2</v>
      </c>
      <c r="L264" s="108"/>
      <c r="T264">
        <f>WEEKDAY(Table1[[#This Row],[Start Dato]],2)</f>
        <v>3</v>
      </c>
      <c r="V264">
        <v>33</v>
      </c>
      <c r="Z264" s="108"/>
    </row>
    <row r="265" spans="1:26">
      <c r="A265" s="18" t="str">
        <f>A264</f>
        <v>almen klinik</v>
      </c>
      <c r="B265" s="18" t="str">
        <f>B264</f>
        <v>Almen Medicin hold 1-2</v>
      </c>
      <c r="C265" s="33">
        <f>C264+1</f>
        <v>44168</v>
      </c>
      <c r="D265" s="29">
        <f t="shared" si="30"/>
        <v>0.33333333333333331</v>
      </c>
      <c r="E265" s="29">
        <f t="shared" si="30"/>
        <v>0.625</v>
      </c>
      <c r="F265" s="33"/>
      <c r="G265" t="s">
        <v>55</v>
      </c>
      <c r="H265" s="17"/>
      <c r="I265" s="15" t="str">
        <f t="shared" si="27"/>
        <v>1-2</v>
      </c>
      <c r="L265" s="108"/>
      <c r="T265">
        <f>WEEKDAY(Table1[[#This Row],[Start Dato]],2)</f>
        <v>4</v>
      </c>
      <c r="V265">
        <v>33</v>
      </c>
      <c r="Z265" s="108"/>
    </row>
    <row r="266" spans="1:26">
      <c r="A266" s="18" t="str">
        <f>A265</f>
        <v>almen klinik</v>
      </c>
      <c r="B266" s="18" t="str">
        <f>B265</f>
        <v>Almen Medicin hold 1-2</v>
      </c>
      <c r="C266" s="33">
        <f>C265+1</f>
        <v>44169</v>
      </c>
      <c r="D266" s="29">
        <v>0.59375</v>
      </c>
      <c r="E266" s="29">
        <f>E265</f>
        <v>0.625</v>
      </c>
      <c r="F266" s="33"/>
      <c r="G266" t="s">
        <v>87</v>
      </c>
      <c r="H266" s="105" t="s">
        <v>192</v>
      </c>
      <c r="I266" s="15" t="str">
        <f t="shared" si="27"/>
        <v>1-2</v>
      </c>
      <c r="L266" s="108"/>
      <c r="V266">
        <v>33</v>
      </c>
      <c r="W266" s="108">
        <v>32</v>
      </c>
      <c r="X266" s="108">
        <v>20</v>
      </c>
      <c r="Z266" s="108"/>
    </row>
    <row r="267" spans="1:26">
      <c r="A267" s="18"/>
      <c r="B267" s="18"/>
      <c r="C267" s="33"/>
      <c r="F267" s="33"/>
      <c r="H267" s="17"/>
      <c r="I267" s="15"/>
      <c r="L267" s="108"/>
      <c r="Z267" s="108"/>
    </row>
    <row r="268" spans="1:26">
      <c r="A268" s="18"/>
      <c r="B268" s="18"/>
      <c r="C268" s="38"/>
      <c r="F268" s="33"/>
      <c r="H268" s="53"/>
      <c r="I268" s="15"/>
      <c r="L268" s="108"/>
      <c r="Z268" s="108"/>
    </row>
    <row r="269" spans="1:26" ht="28.5">
      <c r="A269" s="18" t="s">
        <v>106</v>
      </c>
      <c r="B269" s="18" t="str">
        <f>"Almen Medicin hold " &amp; Table1[[#This Row],[Dette er for hold '# (fx 1-8 eller 1)]]</f>
        <v>Almen Medicin hold 3-4</v>
      </c>
      <c r="C269" s="45">
        <f>DATE($T$7, 1, -2) - WEEKDAY(DATE($T$7, 1, 3)) +Table1[[#This Row],[Kal uge]]* 7+Table1[[#This Row],[Uge dag]]-1</f>
        <v>44172</v>
      </c>
      <c r="D269" s="29">
        <v>0.33333333333333331</v>
      </c>
      <c r="E269" s="29">
        <v>0.53125</v>
      </c>
      <c r="F269" s="33"/>
      <c r="G269" s="46" t="s">
        <v>107</v>
      </c>
      <c r="H269" s="105" t="s">
        <v>192</v>
      </c>
      <c r="I269" s="15" t="s">
        <v>31</v>
      </c>
      <c r="L269" s="108"/>
      <c r="P269">
        <v>50</v>
      </c>
      <c r="R269">
        <v>1</v>
      </c>
      <c r="V269">
        <v>33</v>
      </c>
      <c r="W269" s="108" t="s">
        <v>174</v>
      </c>
      <c r="X269" s="108" t="s">
        <v>175</v>
      </c>
      <c r="Z269" s="108"/>
    </row>
    <row r="270" spans="1:26">
      <c r="A270" s="18" t="s">
        <v>106</v>
      </c>
      <c r="B270" s="18" t="str">
        <f>B269</f>
        <v>Almen Medicin hold 3-4</v>
      </c>
      <c r="C270" s="33">
        <f>C269+1</f>
        <v>44173</v>
      </c>
      <c r="D270" s="29">
        <f>D269</f>
        <v>0.33333333333333331</v>
      </c>
      <c r="E270" s="29">
        <v>0.625</v>
      </c>
      <c r="F270" s="33"/>
      <c r="G270" t="s">
        <v>55</v>
      </c>
      <c r="H270" s="17"/>
      <c r="I270" s="15" t="str">
        <f t="shared" ref="I270:I283" si="31">I269</f>
        <v>3-4</v>
      </c>
      <c r="L270" s="108"/>
      <c r="V270">
        <v>33</v>
      </c>
      <c r="Z270" s="108"/>
    </row>
    <row r="271" spans="1:26">
      <c r="A271" s="18" t="s">
        <v>106</v>
      </c>
      <c r="B271" s="18" t="str">
        <f>B270</f>
        <v>Almen Medicin hold 3-4</v>
      </c>
      <c r="C271" s="33">
        <f>C270+1</f>
        <v>44174</v>
      </c>
      <c r="D271" s="29">
        <f>D270</f>
        <v>0.33333333333333331</v>
      </c>
      <c r="E271" s="29">
        <f>E270</f>
        <v>0.625</v>
      </c>
      <c r="F271" s="33"/>
      <c r="G271" t="s">
        <v>55</v>
      </c>
      <c r="H271" s="17"/>
      <c r="I271" s="15" t="str">
        <f t="shared" si="31"/>
        <v>3-4</v>
      </c>
      <c r="L271" s="108"/>
      <c r="V271">
        <v>33</v>
      </c>
      <c r="Z271" s="108"/>
    </row>
    <row r="272" spans="1:26">
      <c r="A272" s="18" t="s">
        <v>106</v>
      </c>
      <c r="B272" s="18" t="str">
        <f>B271</f>
        <v>Almen Medicin hold 3-4</v>
      </c>
      <c r="C272" s="33">
        <f>C271+1</f>
        <v>44175</v>
      </c>
      <c r="D272" s="29">
        <f>D271</f>
        <v>0.33333333333333331</v>
      </c>
      <c r="E272" s="29">
        <f>E271</f>
        <v>0.625</v>
      </c>
      <c r="F272" s="33"/>
      <c r="G272" t="s">
        <v>55</v>
      </c>
      <c r="H272" s="17"/>
      <c r="I272" s="15" t="str">
        <f t="shared" si="31"/>
        <v>3-4</v>
      </c>
      <c r="L272" s="108"/>
      <c r="V272">
        <v>33</v>
      </c>
      <c r="Z272" s="108"/>
    </row>
    <row r="273" spans="1:26" ht="14.25" customHeight="1">
      <c r="A273" s="18" t="s">
        <v>106</v>
      </c>
      <c r="B273" s="18" t="str">
        <f>B272</f>
        <v>Almen Medicin hold 3-4</v>
      </c>
      <c r="C273" s="33">
        <f>C272+1</f>
        <v>44176</v>
      </c>
      <c r="D273" s="29">
        <v>0.59375</v>
      </c>
      <c r="E273" s="29">
        <v>0.66666666666666663</v>
      </c>
      <c r="F273" s="33"/>
      <c r="G273" t="s">
        <v>56</v>
      </c>
      <c r="H273" s="105" t="s">
        <v>186</v>
      </c>
      <c r="I273" s="15" t="str">
        <f t="shared" si="31"/>
        <v>3-4</v>
      </c>
      <c r="L273" s="108"/>
      <c r="V273">
        <v>33</v>
      </c>
      <c r="W273" s="108">
        <v>32</v>
      </c>
      <c r="X273" s="108">
        <v>20</v>
      </c>
      <c r="Z273" s="108"/>
    </row>
    <row r="274" spans="1:26" ht="14.25" customHeight="1">
      <c r="A274" s="18" t="s">
        <v>106</v>
      </c>
      <c r="B274" s="18" t="str">
        <f>B272</f>
        <v>Almen Medicin hold 3-4</v>
      </c>
      <c r="C274" s="44">
        <f>C273+3</f>
        <v>44179</v>
      </c>
      <c r="D274" s="29">
        <v>0.44791666666666669</v>
      </c>
      <c r="E274" s="29">
        <f>E272</f>
        <v>0.625</v>
      </c>
      <c r="F274" s="33"/>
      <c r="G274" s="46" t="s">
        <v>188</v>
      </c>
      <c r="H274" s="105" t="s">
        <v>189</v>
      </c>
      <c r="I274" s="15" t="str">
        <f t="shared" si="31"/>
        <v>3-4</v>
      </c>
      <c r="L274" s="108"/>
      <c r="V274">
        <v>33</v>
      </c>
      <c r="W274" s="108" t="s">
        <v>174</v>
      </c>
      <c r="X274" s="108" t="s">
        <v>175</v>
      </c>
      <c r="Z274" s="108"/>
    </row>
    <row r="275" spans="1:26" ht="14.25" customHeight="1">
      <c r="A275" s="18" t="s">
        <v>106</v>
      </c>
      <c r="B275" s="18" t="str">
        <f t="shared" ref="B275:B283" si="32">B274</f>
        <v>Almen Medicin hold 3-4</v>
      </c>
      <c r="C275" s="33">
        <f>C274+1</f>
        <v>44180</v>
      </c>
      <c r="D275" s="29">
        <v>0.33333333333333331</v>
      </c>
      <c r="E275" s="29">
        <f t="shared" ref="E275" si="33">E274</f>
        <v>0.625</v>
      </c>
      <c r="F275" s="33"/>
      <c r="G275" t="s">
        <v>55</v>
      </c>
      <c r="H275" s="17"/>
      <c r="I275" s="15" t="str">
        <f t="shared" si="31"/>
        <v>3-4</v>
      </c>
      <c r="L275" s="108"/>
      <c r="V275">
        <v>33</v>
      </c>
      <c r="Z275" s="108"/>
    </row>
    <row r="276" spans="1:26" ht="14.25" customHeight="1">
      <c r="A276" s="18" t="s">
        <v>106</v>
      </c>
      <c r="B276" s="18" t="str">
        <f t="shared" si="32"/>
        <v>Almen Medicin hold 3-4</v>
      </c>
      <c r="C276" s="33">
        <f>C275+1</f>
        <v>44181</v>
      </c>
      <c r="D276" s="29">
        <f t="shared" ref="D276:E276" si="34">D275</f>
        <v>0.33333333333333331</v>
      </c>
      <c r="E276" s="29">
        <f t="shared" si="34"/>
        <v>0.625</v>
      </c>
      <c r="F276" s="33"/>
      <c r="G276" t="s">
        <v>55</v>
      </c>
      <c r="H276" s="17"/>
      <c r="I276" s="15" t="str">
        <f t="shared" si="31"/>
        <v>3-4</v>
      </c>
      <c r="L276" s="108"/>
      <c r="V276">
        <v>33</v>
      </c>
      <c r="Z276" s="108"/>
    </row>
    <row r="277" spans="1:26" ht="14.25" customHeight="1">
      <c r="A277" s="18" t="s">
        <v>106</v>
      </c>
      <c r="B277" s="18" t="str">
        <f t="shared" si="32"/>
        <v>Almen Medicin hold 3-4</v>
      </c>
      <c r="C277" s="33">
        <f>C276+1</f>
        <v>44182</v>
      </c>
      <c r="D277" s="29">
        <f t="shared" ref="D277:E277" si="35">D276</f>
        <v>0.33333333333333331</v>
      </c>
      <c r="E277" s="29">
        <f t="shared" si="35"/>
        <v>0.625</v>
      </c>
      <c r="F277" s="33"/>
      <c r="G277" t="s">
        <v>55</v>
      </c>
      <c r="H277" s="17"/>
      <c r="I277" s="15" t="str">
        <f t="shared" si="31"/>
        <v>3-4</v>
      </c>
      <c r="L277" s="108"/>
      <c r="V277">
        <v>33</v>
      </c>
      <c r="Z277" s="108"/>
    </row>
    <row r="278" spans="1:26" ht="14.25" customHeight="1">
      <c r="A278" s="18" t="s">
        <v>106</v>
      </c>
      <c r="B278" s="18" t="str">
        <f t="shared" si="32"/>
        <v>Almen Medicin hold 3-4</v>
      </c>
      <c r="C278" s="33">
        <f>C277+1</f>
        <v>44183</v>
      </c>
      <c r="D278" s="29">
        <v>0.59375</v>
      </c>
      <c r="E278" s="29">
        <v>0.66666666666666663</v>
      </c>
      <c r="F278" s="33"/>
      <c r="G278" t="s">
        <v>56</v>
      </c>
      <c r="H278" s="105" t="s">
        <v>190</v>
      </c>
      <c r="I278" s="15" t="str">
        <f t="shared" si="31"/>
        <v>3-4</v>
      </c>
      <c r="L278" s="108"/>
      <c r="V278">
        <v>33</v>
      </c>
      <c r="W278" s="108">
        <v>32</v>
      </c>
      <c r="X278" s="108">
        <v>20</v>
      </c>
      <c r="Z278" s="108"/>
    </row>
    <row r="279" spans="1:26">
      <c r="A279" s="18" t="s">
        <v>106</v>
      </c>
      <c r="B279" s="18" t="str">
        <f t="shared" si="32"/>
        <v>Almen Medicin hold 3-4</v>
      </c>
      <c r="C279" s="44">
        <f>DATE($T$7, 1, -2) - WEEKDAY(DATE($T$7, 1, 3)) +Table1[[#This Row],[Kal uge]]* 7+Table1[[#This Row],[Uge dag]]-1</f>
        <v>44186</v>
      </c>
      <c r="D279" s="29">
        <f>D277</f>
        <v>0.33333333333333331</v>
      </c>
      <c r="E279" s="29">
        <f>E277</f>
        <v>0.625</v>
      </c>
      <c r="F279" s="33"/>
      <c r="G279" t="s">
        <v>55</v>
      </c>
      <c r="H279" s="17"/>
      <c r="I279" s="15" t="str">
        <f t="shared" si="31"/>
        <v>3-4</v>
      </c>
      <c r="L279" s="108"/>
      <c r="P279">
        <v>52</v>
      </c>
      <c r="R279">
        <v>1</v>
      </c>
      <c r="V279">
        <v>33</v>
      </c>
      <c r="Z279" s="108"/>
    </row>
    <row r="280" spans="1:26">
      <c r="A280" s="18" t="s">
        <v>106</v>
      </c>
      <c r="B280" s="18" t="str">
        <f t="shared" si="32"/>
        <v>Almen Medicin hold 3-4</v>
      </c>
      <c r="C280" s="33">
        <f>DATE($T$7, 1, -2) - WEEKDAY(DATE($T$7, 1, 3)) +Table1[[#This Row],[Kal uge]]* 7+Table1[[#This Row],[Uge dag]]-1</f>
        <v>44187</v>
      </c>
      <c r="D280" s="29">
        <f t="shared" ref="D280:E281" si="36">D279</f>
        <v>0.33333333333333331</v>
      </c>
      <c r="E280" s="29">
        <f t="shared" si="36"/>
        <v>0.625</v>
      </c>
      <c r="F280" s="33"/>
      <c r="G280" t="s">
        <v>55</v>
      </c>
      <c r="H280" s="17"/>
      <c r="I280" s="15" t="str">
        <f t="shared" si="31"/>
        <v>3-4</v>
      </c>
      <c r="L280" s="108"/>
      <c r="P280">
        <v>52</v>
      </c>
      <c r="R280">
        <v>2</v>
      </c>
      <c r="V280">
        <v>33</v>
      </c>
      <c r="Z280" s="108"/>
    </row>
    <row r="281" spans="1:26">
      <c r="A281" s="18" t="s">
        <v>106</v>
      </c>
      <c r="B281" s="18" t="str">
        <f t="shared" si="32"/>
        <v>Almen Medicin hold 3-4</v>
      </c>
      <c r="C281" s="33">
        <f>DATE($T$7, 1, -2) - WEEKDAY(DATE($T$7, 1, 3)) +Table1[[#This Row],[Kal uge]]* 7+Table1[[#This Row],[Uge dag]]-1</f>
        <v>44188</v>
      </c>
      <c r="D281" s="29">
        <f t="shared" si="36"/>
        <v>0.33333333333333331</v>
      </c>
      <c r="E281" s="29">
        <f t="shared" si="36"/>
        <v>0.625</v>
      </c>
      <c r="F281" s="33"/>
      <c r="G281" t="s">
        <v>55</v>
      </c>
      <c r="H281" s="105" t="s">
        <v>192</v>
      </c>
      <c r="I281" s="15" t="str">
        <f t="shared" si="31"/>
        <v>3-4</v>
      </c>
      <c r="L281" s="108"/>
      <c r="P281">
        <v>52</v>
      </c>
      <c r="R281">
        <v>3</v>
      </c>
      <c r="V281">
        <v>33</v>
      </c>
      <c r="W281" s="108">
        <v>32</v>
      </c>
      <c r="X281" s="108">
        <v>20</v>
      </c>
      <c r="Z281" s="108"/>
    </row>
    <row r="282" spans="1:26">
      <c r="A282" s="18"/>
      <c r="B282" s="18" t="str">
        <f t="shared" si="32"/>
        <v>Almen Medicin hold 3-4</v>
      </c>
      <c r="C282" s="33">
        <f>DATE($T$7+1, 1, -2) - WEEKDAY(DATE($T$7+1, 1, 3)) +Table1[[#This Row],[Kal uge]]* 7+Table1[[#This Row],[Uge dag]]-1</f>
        <v>44560</v>
      </c>
      <c r="F282" s="33"/>
      <c r="H282" s="17"/>
      <c r="I282" s="15" t="str">
        <f t="shared" si="31"/>
        <v>3-4</v>
      </c>
      <c r="L282" s="108"/>
      <c r="P282">
        <v>52</v>
      </c>
      <c r="R282">
        <v>4</v>
      </c>
      <c r="V282">
        <v>33</v>
      </c>
      <c r="Z282" s="108"/>
    </row>
    <row r="283" spans="1:26">
      <c r="A283" s="18"/>
      <c r="B283" s="18" t="str">
        <f t="shared" si="32"/>
        <v>Almen Medicin hold 3-4</v>
      </c>
      <c r="C283" s="33">
        <f>DATE($T$7+1, 1, -2) - WEEKDAY(DATE($T$7+1, 1, 3)) +Table1[[#This Row],[Kal uge]]* 7+Table1[[#This Row],[Uge dag]]-1</f>
        <v>44561</v>
      </c>
      <c r="F283" s="33"/>
      <c r="H283" s="17"/>
      <c r="I283" s="15" t="str">
        <f t="shared" si="31"/>
        <v>3-4</v>
      </c>
      <c r="L283" s="108"/>
      <c r="P283">
        <v>52</v>
      </c>
      <c r="R283">
        <v>5</v>
      </c>
      <c r="V283">
        <v>33</v>
      </c>
      <c r="Z283" s="108"/>
    </row>
    <row r="284" spans="1:26">
      <c r="A284" s="18"/>
      <c r="B284" s="18"/>
      <c r="C284" s="38"/>
      <c r="F284" s="33"/>
      <c r="H284" s="17"/>
      <c r="I284" s="15"/>
      <c r="L284" s="108"/>
      <c r="Z284" s="108"/>
    </row>
    <row r="285" spans="1:26" ht="15">
      <c r="A285" s="18"/>
      <c r="C285" s="33"/>
      <c r="E285" s="30" t="str">
        <f>IF(B285="","",B285)</f>
        <v/>
      </c>
      <c r="F285" s="33"/>
      <c r="H285" s="53"/>
      <c r="L285" s="108"/>
      <c r="Z285" s="108"/>
    </row>
    <row r="286" spans="1:26" ht="28.5">
      <c r="A286" s="18" t="s">
        <v>106</v>
      </c>
      <c r="B286" s="18" t="str">
        <f>"Almen Medicin hold " &amp; Table1[[#This Row],[Dette er for hold '# (fx 1-8 eller 1)]]</f>
        <v>Almen Medicin hold 5-6</v>
      </c>
      <c r="C286" s="45">
        <f>DATE($T$7, 1, -2) - WEEKDAY(DATE($T$7, 1, 3)) +Table1[[#This Row],[Kal uge]]* 7+Table1[[#This Row],[Uge dag]]-1</f>
        <v>44067</v>
      </c>
      <c r="D286" s="29">
        <v>0.33333333333333331</v>
      </c>
      <c r="E286" s="29">
        <v>0.53125</v>
      </c>
      <c r="F286" s="33"/>
      <c r="G286" s="46" t="s">
        <v>107</v>
      </c>
      <c r="H286" s="105" t="s">
        <v>192</v>
      </c>
      <c r="I286" s="15" t="s">
        <v>36</v>
      </c>
      <c r="L286" s="108"/>
      <c r="P286">
        <v>35</v>
      </c>
      <c r="R286">
        <v>1</v>
      </c>
      <c r="V286">
        <v>33</v>
      </c>
      <c r="W286" s="108" t="s">
        <v>174</v>
      </c>
      <c r="X286" s="108" t="s">
        <v>175</v>
      </c>
      <c r="Z286" s="108"/>
    </row>
    <row r="287" spans="1:26">
      <c r="A287" s="18" t="s">
        <v>106</v>
      </c>
      <c r="B287" s="18" t="str">
        <f>B286</f>
        <v>Almen Medicin hold 5-6</v>
      </c>
      <c r="C287" s="33">
        <f>C286+1</f>
        <v>44068</v>
      </c>
      <c r="D287" s="29">
        <f>D286</f>
        <v>0.33333333333333331</v>
      </c>
      <c r="E287" s="29">
        <v>0.625</v>
      </c>
      <c r="F287" s="33"/>
      <c r="G287" t="s">
        <v>55</v>
      </c>
      <c r="H287" s="17"/>
      <c r="I287" s="15" t="str">
        <f t="shared" ref="I287:I300" si="37">I286</f>
        <v>5-6</v>
      </c>
      <c r="L287" s="108"/>
      <c r="S287">
        <f>WEEKNUM(Table1[[#This Row],[Start Dato]],21)</f>
        <v>35</v>
      </c>
      <c r="T287">
        <f>WEEKDAY(Table1[[#This Row],[Start Dato]],2)</f>
        <v>2</v>
      </c>
      <c r="V287">
        <v>33</v>
      </c>
      <c r="Z287" s="108"/>
    </row>
    <row r="288" spans="1:26">
      <c r="A288" s="18" t="s">
        <v>106</v>
      </c>
      <c r="B288" s="18" t="str">
        <f>B287</f>
        <v>Almen Medicin hold 5-6</v>
      </c>
      <c r="C288" s="33">
        <f>C287+1</f>
        <v>44069</v>
      </c>
      <c r="D288" s="29">
        <f>D287</f>
        <v>0.33333333333333331</v>
      </c>
      <c r="E288" s="29">
        <f>E287</f>
        <v>0.625</v>
      </c>
      <c r="F288" s="33"/>
      <c r="G288" t="s">
        <v>55</v>
      </c>
      <c r="H288" s="17"/>
      <c r="I288" s="15" t="str">
        <f t="shared" si="37"/>
        <v>5-6</v>
      </c>
      <c r="L288" s="108"/>
      <c r="V288">
        <v>33</v>
      </c>
      <c r="Z288" s="108"/>
    </row>
    <row r="289" spans="1:26">
      <c r="A289" s="18" t="s">
        <v>106</v>
      </c>
      <c r="B289" s="18" t="str">
        <f>B288</f>
        <v>Almen Medicin hold 5-6</v>
      </c>
      <c r="C289" s="33">
        <f>C288+1</f>
        <v>44070</v>
      </c>
      <c r="D289" s="29">
        <f>D288</f>
        <v>0.33333333333333331</v>
      </c>
      <c r="E289" s="29">
        <f>E288</f>
        <v>0.625</v>
      </c>
      <c r="F289" s="33"/>
      <c r="G289" t="s">
        <v>55</v>
      </c>
      <c r="H289" s="17"/>
      <c r="I289" s="15" t="str">
        <f t="shared" si="37"/>
        <v>5-6</v>
      </c>
      <c r="L289" s="108"/>
      <c r="V289">
        <v>33</v>
      </c>
      <c r="Z289" s="108"/>
    </row>
    <row r="290" spans="1:26">
      <c r="A290" s="18" t="s">
        <v>106</v>
      </c>
      <c r="B290" s="18" t="str">
        <f>B289</f>
        <v>Almen Medicin hold 5-6</v>
      </c>
      <c r="C290" s="33">
        <f>C289+1</f>
        <v>44071</v>
      </c>
      <c r="D290" s="29">
        <v>0.59375</v>
      </c>
      <c r="E290" s="29">
        <v>0.66666666666666663</v>
      </c>
      <c r="F290" s="33"/>
      <c r="G290" t="s">
        <v>56</v>
      </c>
      <c r="H290" s="105" t="s">
        <v>186</v>
      </c>
      <c r="I290" s="15" t="str">
        <f t="shared" si="37"/>
        <v>5-6</v>
      </c>
      <c r="L290" s="108"/>
      <c r="V290">
        <v>33</v>
      </c>
      <c r="W290" s="108">
        <v>32</v>
      </c>
      <c r="X290" s="108">
        <v>20</v>
      </c>
      <c r="Z290" s="108"/>
    </row>
    <row r="291" spans="1:26" ht="42.75">
      <c r="A291" s="18" t="s">
        <v>106</v>
      </c>
      <c r="B291" s="18" t="str">
        <f>B289</f>
        <v>Almen Medicin hold 5-6</v>
      </c>
      <c r="C291" s="44">
        <f>C290+3</f>
        <v>44074</v>
      </c>
      <c r="D291" s="29">
        <v>0.44791666666666669</v>
      </c>
      <c r="E291" s="29">
        <f>E289</f>
        <v>0.625</v>
      </c>
      <c r="F291" s="33"/>
      <c r="G291" s="46" t="s">
        <v>188</v>
      </c>
      <c r="H291" s="105" t="s">
        <v>189</v>
      </c>
      <c r="I291" s="15" t="str">
        <f t="shared" si="37"/>
        <v>5-6</v>
      </c>
      <c r="L291" s="108"/>
      <c r="V291">
        <v>33</v>
      </c>
      <c r="W291" s="108" t="s">
        <v>174</v>
      </c>
      <c r="X291" s="108" t="s">
        <v>175</v>
      </c>
      <c r="Z291" s="108"/>
    </row>
    <row r="292" spans="1:26">
      <c r="A292" s="18" t="s">
        <v>106</v>
      </c>
      <c r="B292" s="18" t="str">
        <f>B291</f>
        <v>Almen Medicin hold 5-6</v>
      </c>
      <c r="C292" s="33">
        <f>C291+1</f>
        <v>44075</v>
      </c>
      <c r="D292" s="29">
        <v>0.33333333333333331</v>
      </c>
      <c r="E292" s="29">
        <f t="shared" ref="E292" si="38">E291</f>
        <v>0.625</v>
      </c>
      <c r="F292" s="33"/>
      <c r="G292" t="s">
        <v>55</v>
      </c>
      <c r="H292" s="17"/>
      <c r="I292" s="15" t="str">
        <f t="shared" si="37"/>
        <v>5-6</v>
      </c>
      <c r="L292" s="108"/>
      <c r="S292">
        <f>WEEKNUM(Table1[[#This Row],[Start Dato]],21)</f>
        <v>36</v>
      </c>
      <c r="T292">
        <f>WEEKDAY(Table1[[#This Row],[Start Dato]],2)</f>
        <v>2</v>
      </c>
      <c r="V292">
        <v>33</v>
      </c>
      <c r="Z292" s="108"/>
    </row>
    <row r="293" spans="1:26">
      <c r="A293" s="18" t="s">
        <v>106</v>
      </c>
      <c r="B293" s="18" t="str">
        <f>B292</f>
        <v>Almen Medicin hold 5-6</v>
      </c>
      <c r="C293" s="33">
        <f>C292+1</f>
        <v>44076</v>
      </c>
      <c r="D293" s="29">
        <f t="shared" ref="D293:E293" si="39">D292</f>
        <v>0.33333333333333331</v>
      </c>
      <c r="E293" s="29">
        <f t="shared" si="39"/>
        <v>0.625</v>
      </c>
      <c r="F293" s="33"/>
      <c r="G293" t="s">
        <v>55</v>
      </c>
      <c r="H293" s="17"/>
      <c r="I293" s="15" t="str">
        <f t="shared" si="37"/>
        <v>5-6</v>
      </c>
      <c r="L293" s="108"/>
      <c r="V293">
        <v>33</v>
      </c>
      <c r="Z293" s="108"/>
    </row>
    <row r="294" spans="1:26">
      <c r="A294" s="18" t="s">
        <v>106</v>
      </c>
      <c r="B294" s="18" t="str">
        <f>B293</f>
        <v>Almen Medicin hold 5-6</v>
      </c>
      <c r="C294" s="33">
        <f>C293+1</f>
        <v>44077</v>
      </c>
      <c r="D294" s="29">
        <f t="shared" ref="D294:E294" si="40">D293</f>
        <v>0.33333333333333331</v>
      </c>
      <c r="E294" s="29">
        <f t="shared" si="40"/>
        <v>0.625</v>
      </c>
      <c r="F294" s="33"/>
      <c r="G294" t="s">
        <v>55</v>
      </c>
      <c r="H294" s="17"/>
      <c r="I294" s="15" t="str">
        <f t="shared" si="37"/>
        <v>5-6</v>
      </c>
      <c r="L294" s="108"/>
      <c r="V294">
        <v>33</v>
      </c>
      <c r="Z294" s="108"/>
    </row>
    <row r="295" spans="1:26">
      <c r="A295" s="18" t="s">
        <v>106</v>
      </c>
      <c r="B295" s="18" t="str">
        <f>B294</f>
        <v>Almen Medicin hold 5-6</v>
      </c>
      <c r="C295" s="33">
        <f>C294+1</f>
        <v>44078</v>
      </c>
      <c r="D295" s="29">
        <v>0.59375</v>
      </c>
      <c r="E295" s="29">
        <v>0.66666666666666663</v>
      </c>
      <c r="F295" s="33"/>
      <c r="G295" t="s">
        <v>56</v>
      </c>
      <c r="H295" s="105" t="s">
        <v>190</v>
      </c>
      <c r="I295" s="15" t="str">
        <f t="shared" si="37"/>
        <v>5-6</v>
      </c>
      <c r="L295" s="108"/>
      <c r="V295">
        <v>33</v>
      </c>
      <c r="W295" s="108">
        <v>32</v>
      </c>
      <c r="X295" s="108">
        <v>20</v>
      </c>
      <c r="Z295" s="108"/>
    </row>
    <row r="296" spans="1:26">
      <c r="A296" s="18" t="s">
        <v>106</v>
      </c>
      <c r="B296" s="18" t="str">
        <f>B294</f>
        <v>Almen Medicin hold 5-6</v>
      </c>
      <c r="C296" s="44">
        <f>C295+3</f>
        <v>44081</v>
      </c>
      <c r="D296" s="29">
        <f>D294</f>
        <v>0.33333333333333331</v>
      </c>
      <c r="E296" s="29">
        <f>E294</f>
        <v>0.625</v>
      </c>
      <c r="F296" s="33"/>
      <c r="G296" t="s">
        <v>55</v>
      </c>
      <c r="H296" s="17"/>
      <c r="I296" s="15" t="str">
        <f t="shared" si="37"/>
        <v>5-6</v>
      </c>
      <c r="L296" s="108"/>
      <c r="V296">
        <v>33</v>
      </c>
      <c r="Z296" s="108"/>
    </row>
    <row r="297" spans="1:26">
      <c r="A297" s="18" t="s">
        <v>106</v>
      </c>
      <c r="B297" s="18" t="str">
        <f>B296</f>
        <v>Almen Medicin hold 5-6</v>
      </c>
      <c r="C297" s="33">
        <f>C296+1</f>
        <v>44082</v>
      </c>
      <c r="D297" s="29">
        <f t="shared" ref="D297:E297" si="41">D296</f>
        <v>0.33333333333333331</v>
      </c>
      <c r="E297" s="29">
        <f t="shared" si="41"/>
        <v>0.625</v>
      </c>
      <c r="F297" s="33"/>
      <c r="G297" t="s">
        <v>55</v>
      </c>
      <c r="H297" s="17"/>
      <c r="I297" s="15" t="str">
        <f t="shared" si="37"/>
        <v>5-6</v>
      </c>
      <c r="L297" s="108"/>
      <c r="V297">
        <v>33</v>
      </c>
      <c r="Z297" s="108"/>
    </row>
    <row r="298" spans="1:26">
      <c r="A298" s="18" t="s">
        <v>106</v>
      </c>
      <c r="B298" s="18" t="str">
        <f>B297</f>
        <v>Almen Medicin hold 5-6</v>
      </c>
      <c r="C298" s="33">
        <f>C297+1</f>
        <v>44083</v>
      </c>
      <c r="D298" s="29">
        <f t="shared" ref="D298:E298" si="42">D297</f>
        <v>0.33333333333333331</v>
      </c>
      <c r="E298" s="29">
        <f t="shared" si="42"/>
        <v>0.625</v>
      </c>
      <c r="F298" s="33"/>
      <c r="G298" t="s">
        <v>55</v>
      </c>
      <c r="H298" s="17"/>
      <c r="I298" s="15" t="str">
        <f t="shared" si="37"/>
        <v>5-6</v>
      </c>
      <c r="L298" s="108"/>
      <c r="V298">
        <v>33</v>
      </c>
      <c r="Z298" s="108"/>
    </row>
    <row r="299" spans="1:26">
      <c r="A299" s="18" t="s">
        <v>106</v>
      </c>
      <c r="B299" s="18" t="str">
        <f>B298</f>
        <v>Almen Medicin hold 5-6</v>
      </c>
      <c r="C299" s="33">
        <f>C298+1</f>
        <v>44084</v>
      </c>
      <c r="D299" s="29">
        <f t="shared" ref="D299:E299" si="43">D298</f>
        <v>0.33333333333333331</v>
      </c>
      <c r="E299" s="29">
        <f t="shared" si="43"/>
        <v>0.625</v>
      </c>
      <c r="F299" s="33"/>
      <c r="G299" t="s">
        <v>55</v>
      </c>
      <c r="H299" s="17"/>
      <c r="I299" s="15" t="str">
        <f t="shared" si="37"/>
        <v>5-6</v>
      </c>
      <c r="L299" s="108"/>
      <c r="V299">
        <v>33</v>
      </c>
      <c r="Z299" s="108"/>
    </row>
    <row r="300" spans="1:26">
      <c r="A300" s="18" t="s">
        <v>106</v>
      </c>
      <c r="B300" s="18" t="str">
        <f>B299</f>
        <v>Almen Medicin hold 5-6</v>
      </c>
      <c r="C300" s="33">
        <f>C299+1</f>
        <v>44085</v>
      </c>
      <c r="D300" s="29">
        <v>0.59375</v>
      </c>
      <c r="E300" s="29">
        <f>E299</f>
        <v>0.625</v>
      </c>
      <c r="F300" s="33"/>
      <c r="G300" t="s">
        <v>87</v>
      </c>
      <c r="H300" s="105" t="s">
        <v>192</v>
      </c>
      <c r="I300" s="15" t="str">
        <f t="shared" si="37"/>
        <v>5-6</v>
      </c>
      <c r="L300" s="108"/>
      <c r="V300">
        <v>33</v>
      </c>
      <c r="W300" s="108">
        <v>32</v>
      </c>
      <c r="X300" s="108">
        <v>20</v>
      </c>
      <c r="Z300" s="108"/>
    </row>
    <row r="301" spans="1:26">
      <c r="A301" s="18"/>
      <c r="B301" s="18"/>
      <c r="C301" s="33"/>
      <c r="F301" s="33"/>
      <c r="H301" s="53"/>
      <c r="I301" s="15"/>
      <c r="L301" s="108"/>
      <c r="Z301" s="108"/>
    </row>
    <row r="302" spans="1:26" ht="15">
      <c r="A302" s="18"/>
      <c r="C302" s="33"/>
      <c r="E302" s="30" t="str">
        <f>IF(B302="","",B302)</f>
        <v/>
      </c>
      <c r="F302" s="33"/>
      <c r="H302" s="53"/>
      <c r="L302" s="108"/>
      <c r="Z302" s="108"/>
    </row>
    <row r="303" spans="1:26" ht="28.5">
      <c r="A303" s="18" t="s">
        <v>106</v>
      </c>
      <c r="B303" s="18" t="str">
        <f>"Almen Medicin hold " &amp; Table1[[#This Row],[Dette er for hold '# (fx 1-8 eller 1)]]</f>
        <v>Almen Medicin hold 7-8</v>
      </c>
      <c r="C303" s="45">
        <f>DATE($T$7, 1, -2) - WEEKDAY(DATE($T$7, 1, 3)) +Table1[[#This Row],[Kal uge]]* 7+Table1[[#This Row],[Uge dag]]-1</f>
        <v>44088</v>
      </c>
      <c r="D303" s="29">
        <v>0.33333333333333331</v>
      </c>
      <c r="E303" s="29">
        <v>0.53125</v>
      </c>
      <c r="F303" s="33"/>
      <c r="G303" s="46" t="s">
        <v>107</v>
      </c>
      <c r="H303" s="105" t="s">
        <v>192</v>
      </c>
      <c r="I303" s="15" t="s">
        <v>35</v>
      </c>
      <c r="L303" s="108"/>
      <c r="P303">
        <v>38</v>
      </c>
      <c r="R303">
        <v>1</v>
      </c>
      <c r="V303">
        <v>33</v>
      </c>
      <c r="W303" s="108" t="s">
        <v>174</v>
      </c>
      <c r="X303" s="108" t="s">
        <v>175</v>
      </c>
      <c r="Z303" s="108"/>
    </row>
    <row r="304" spans="1:26">
      <c r="A304" s="18" t="s">
        <v>106</v>
      </c>
      <c r="B304" s="18" t="str">
        <f>B303</f>
        <v>Almen Medicin hold 7-8</v>
      </c>
      <c r="C304" s="33">
        <f>C303+1</f>
        <v>44089</v>
      </c>
      <c r="D304" s="29">
        <f>D303</f>
        <v>0.33333333333333331</v>
      </c>
      <c r="E304" s="29">
        <v>0.625</v>
      </c>
      <c r="F304" s="33"/>
      <c r="G304" t="s">
        <v>55</v>
      </c>
      <c r="H304" s="17"/>
      <c r="I304" s="15" t="str">
        <f t="shared" ref="I304:I317" si="44">I303</f>
        <v>7-8</v>
      </c>
      <c r="L304" s="108"/>
      <c r="V304">
        <v>33</v>
      </c>
      <c r="Z304" s="108"/>
    </row>
    <row r="305" spans="1:26">
      <c r="A305" s="18" t="s">
        <v>106</v>
      </c>
      <c r="B305" s="18" t="str">
        <f>B304</f>
        <v>Almen Medicin hold 7-8</v>
      </c>
      <c r="C305" s="33">
        <f>C304+1</f>
        <v>44090</v>
      </c>
      <c r="D305" s="29">
        <f>D304</f>
        <v>0.33333333333333331</v>
      </c>
      <c r="E305" s="29">
        <f>E304</f>
        <v>0.625</v>
      </c>
      <c r="F305" s="33"/>
      <c r="G305" t="s">
        <v>55</v>
      </c>
      <c r="H305" s="17"/>
      <c r="I305" s="15" t="str">
        <f t="shared" si="44"/>
        <v>7-8</v>
      </c>
      <c r="L305" s="108"/>
      <c r="V305">
        <v>33</v>
      </c>
      <c r="Z305" s="108"/>
    </row>
    <row r="306" spans="1:26">
      <c r="A306" s="18" t="s">
        <v>106</v>
      </c>
      <c r="B306" s="18" t="str">
        <f>B305</f>
        <v>Almen Medicin hold 7-8</v>
      </c>
      <c r="C306" s="33">
        <f>C305+1</f>
        <v>44091</v>
      </c>
      <c r="D306" s="29">
        <f>D305</f>
        <v>0.33333333333333331</v>
      </c>
      <c r="E306" s="29">
        <f>E305</f>
        <v>0.625</v>
      </c>
      <c r="F306" s="33"/>
      <c r="G306" t="s">
        <v>55</v>
      </c>
      <c r="H306" s="17"/>
      <c r="I306" s="15" t="str">
        <f t="shared" si="44"/>
        <v>7-8</v>
      </c>
      <c r="L306" s="108"/>
      <c r="V306">
        <v>33</v>
      </c>
      <c r="Z306" s="108"/>
    </row>
    <row r="307" spans="1:26">
      <c r="A307" s="18" t="s">
        <v>106</v>
      </c>
      <c r="B307" s="18" t="str">
        <f>B306</f>
        <v>Almen Medicin hold 7-8</v>
      </c>
      <c r="C307" s="33">
        <f>C306+1</f>
        <v>44092</v>
      </c>
      <c r="D307" s="29">
        <v>0.59375</v>
      </c>
      <c r="E307" s="29">
        <v>0.66666666666666663</v>
      </c>
      <c r="F307" s="33"/>
      <c r="G307" t="s">
        <v>56</v>
      </c>
      <c r="H307" s="105" t="s">
        <v>186</v>
      </c>
      <c r="I307" s="15" t="str">
        <f t="shared" si="44"/>
        <v>7-8</v>
      </c>
      <c r="L307" s="108"/>
      <c r="V307">
        <v>33</v>
      </c>
      <c r="W307" s="108">
        <v>32</v>
      </c>
      <c r="X307" s="108">
        <v>20</v>
      </c>
      <c r="Z307" s="108"/>
    </row>
    <row r="308" spans="1:26" ht="42.75">
      <c r="A308" s="18" t="s">
        <v>106</v>
      </c>
      <c r="B308" s="18" t="str">
        <f>B306</f>
        <v>Almen Medicin hold 7-8</v>
      </c>
      <c r="C308" s="44">
        <f>C307+3</f>
        <v>44095</v>
      </c>
      <c r="D308" s="29">
        <v>0.44791666666666669</v>
      </c>
      <c r="E308" s="29">
        <f>E306</f>
        <v>0.625</v>
      </c>
      <c r="F308" s="33"/>
      <c r="G308" s="46" t="s">
        <v>188</v>
      </c>
      <c r="H308" s="105" t="s">
        <v>191</v>
      </c>
      <c r="I308" s="15" t="str">
        <f t="shared" si="44"/>
        <v>7-8</v>
      </c>
      <c r="L308" s="108"/>
      <c r="V308">
        <v>33</v>
      </c>
      <c r="W308" s="108"/>
      <c r="X308" s="108"/>
      <c r="Z308" s="108"/>
    </row>
    <row r="309" spans="1:26">
      <c r="A309" s="18" t="s">
        <v>106</v>
      </c>
      <c r="B309" s="18" t="str">
        <f>B308</f>
        <v>Almen Medicin hold 7-8</v>
      </c>
      <c r="C309" s="33">
        <f>C308+1</f>
        <v>44096</v>
      </c>
      <c r="D309" s="29">
        <v>0.33333333333333331</v>
      </c>
      <c r="E309" s="29">
        <f t="shared" ref="E309" si="45">E308</f>
        <v>0.625</v>
      </c>
      <c r="F309" s="33"/>
      <c r="G309" t="s">
        <v>55</v>
      </c>
      <c r="H309" s="17"/>
      <c r="I309" s="15" t="str">
        <f t="shared" si="44"/>
        <v>7-8</v>
      </c>
      <c r="L309" s="108"/>
      <c r="V309">
        <v>33</v>
      </c>
      <c r="Z309" s="108"/>
    </row>
    <row r="310" spans="1:26">
      <c r="A310" s="18" t="s">
        <v>106</v>
      </c>
      <c r="B310" s="18" t="str">
        <f>B309</f>
        <v>Almen Medicin hold 7-8</v>
      </c>
      <c r="C310" s="33">
        <f>C309+1</f>
        <v>44097</v>
      </c>
      <c r="D310" s="29">
        <f t="shared" ref="D310:E310" si="46">D309</f>
        <v>0.33333333333333331</v>
      </c>
      <c r="E310" s="29">
        <f t="shared" si="46"/>
        <v>0.625</v>
      </c>
      <c r="F310" s="33"/>
      <c r="G310" t="s">
        <v>55</v>
      </c>
      <c r="H310" s="17"/>
      <c r="I310" s="15" t="str">
        <f t="shared" si="44"/>
        <v>7-8</v>
      </c>
      <c r="L310" s="108"/>
      <c r="V310">
        <v>33</v>
      </c>
      <c r="Z310" s="108"/>
    </row>
    <row r="311" spans="1:26">
      <c r="A311" s="18" t="s">
        <v>106</v>
      </c>
      <c r="B311" s="18" t="str">
        <f>B310</f>
        <v>Almen Medicin hold 7-8</v>
      </c>
      <c r="C311" s="33">
        <f>C310+1</f>
        <v>44098</v>
      </c>
      <c r="D311" s="29">
        <f t="shared" ref="D311:E311" si="47">D310</f>
        <v>0.33333333333333331</v>
      </c>
      <c r="E311" s="29">
        <f t="shared" si="47"/>
        <v>0.625</v>
      </c>
      <c r="F311" s="33"/>
      <c r="G311" t="s">
        <v>55</v>
      </c>
      <c r="H311" s="17"/>
      <c r="I311" s="15" t="str">
        <f t="shared" si="44"/>
        <v>7-8</v>
      </c>
      <c r="L311" s="108"/>
      <c r="V311">
        <v>33</v>
      </c>
      <c r="Z311" s="108"/>
    </row>
    <row r="312" spans="1:26">
      <c r="A312" s="18" t="s">
        <v>106</v>
      </c>
      <c r="B312" s="18" t="str">
        <f>B311</f>
        <v>Almen Medicin hold 7-8</v>
      </c>
      <c r="C312" s="38">
        <f>C311+1</f>
        <v>44099</v>
      </c>
      <c r="D312" s="29">
        <v>0.59375</v>
      </c>
      <c r="E312" s="29">
        <v>0.66666666666666663</v>
      </c>
      <c r="F312" s="38"/>
      <c r="G312" s="17" t="s">
        <v>56</v>
      </c>
      <c r="H312" s="105" t="s">
        <v>190</v>
      </c>
      <c r="I312" s="53" t="str">
        <f t="shared" si="44"/>
        <v>7-8</v>
      </c>
      <c r="J312" s="17"/>
      <c r="K312" s="17"/>
      <c r="L312" s="108"/>
      <c r="M312" s="17"/>
      <c r="V312">
        <v>33</v>
      </c>
      <c r="W312" s="108">
        <v>32</v>
      </c>
      <c r="X312" s="108">
        <v>20</v>
      </c>
      <c r="Z312" s="108"/>
    </row>
    <row r="313" spans="1:26">
      <c r="A313" s="18" t="s">
        <v>106</v>
      </c>
      <c r="B313" s="18" t="str">
        <f>B311</f>
        <v>Almen Medicin hold 7-8</v>
      </c>
      <c r="C313" s="44">
        <f>C312+3</f>
        <v>44102</v>
      </c>
      <c r="D313" s="29">
        <f>D311</f>
        <v>0.33333333333333331</v>
      </c>
      <c r="E313" s="29">
        <f>E311</f>
        <v>0.625</v>
      </c>
      <c r="F313" s="33"/>
      <c r="G313" t="s">
        <v>55</v>
      </c>
      <c r="H313" s="17"/>
      <c r="I313" s="15" t="str">
        <f t="shared" si="44"/>
        <v>7-8</v>
      </c>
      <c r="L313" s="108"/>
      <c r="V313">
        <v>33</v>
      </c>
      <c r="Z313" s="108"/>
    </row>
    <row r="314" spans="1:26">
      <c r="A314" s="18" t="s">
        <v>106</v>
      </c>
      <c r="B314" s="18" t="str">
        <f>B313</f>
        <v>Almen Medicin hold 7-8</v>
      </c>
      <c r="C314" s="33">
        <f>C313+1</f>
        <v>44103</v>
      </c>
      <c r="D314" s="29">
        <f t="shared" ref="D314:E314" si="48">D313</f>
        <v>0.33333333333333331</v>
      </c>
      <c r="E314" s="29">
        <f t="shared" si="48"/>
        <v>0.625</v>
      </c>
      <c r="F314" s="33"/>
      <c r="G314" t="s">
        <v>55</v>
      </c>
      <c r="H314" s="17"/>
      <c r="I314" s="15" t="str">
        <f t="shared" si="44"/>
        <v>7-8</v>
      </c>
      <c r="L314" s="108"/>
      <c r="V314">
        <v>33</v>
      </c>
      <c r="Z314" s="108"/>
    </row>
    <row r="315" spans="1:26">
      <c r="A315" s="18" t="s">
        <v>106</v>
      </c>
      <c r="B315" s="18" t="str">
        <f>B314</f>
        <v>Almen Medicin hold 7-8</v>
      </c>
      <c r="C315" s="33">
        <f>C314+1</f>
        <v>44104</v>
      </c>
      <c r="D315" s="29">
        <f t="shared" ref="D315:E315" si="49">D314</f>
        <v>0.33333333333333331</v>
      </c>
      <c r="E315" s="29">
        <f t="shared" si="49"/>
        <v>0.625</v>
      </c>
      <c r="F315" s="33"/>
      <c r="G315" t="s">
        <v>55</v>
      </c>
      <c r="H315" s="17"/>
      <c r="I315" s="15" t="str">
        <f t="shared" si="44"/>
        <v>7-8</v>
      </c>
      <c r="L315" s="108"/>
      <c r="V315">
        <v>33</v>
      </c>
      <c r="Z315" s="108"/>
    </row>
    <row r="316" spans="1:26">
      <c r="A316" s="18" t="s">
        <v>106</v>
      </c>
      <c r="B316" s="18" t="str">
        <f>B315</f>
        <v>Almen Medicin hold 7-8</v>
      </c>
      <c r="C316" s="33">
        <f>C315+1</f>
        <v>44105</v>
      </c>
      <c r="D316" s="29">
        <f t="shared" ref="D316:E316" si="50">D315</f>
        <v>0.33333333333333331</v>
      </c>
      <c r="E316" s="29">
        <f t="shared" si="50"/>
        <v>0.625</v>
      </c>
      <c r="F316" s="33"/>
      <c r="G316" t="s">
        <v>55</v>
      </c>
      <c r="H316" s="17"/>
      <c r="I316" s="15" t="str">
        <f t="shared" si="44"/>
        <v>7-8</v>
      </c>
      <c r="L316" s="108"/>
      <c r="V316">
        <v>33</v>
      </c>
      <c r="Z316" s="108"/>
    </row>
    <row r="317" spans="1:26">
      <c r="A317" s="18" t="s">
        <v>106</v>
      </c>
      <c r="B317" s="18" t="str">
        <f>B316</f>
        <v>Almen Medicin hold 7-8</v>
      </c>
      <c r="C317" s="33">
        <f>C316+1</f>
        <v>44106</v>
      </c>
      <c r="D317" s="29">
        <v>0.59375</v>
      </c>
      <c r="E317" s="29">
        <f>E316</f>
        <v>0.625</v>
      </c>
      <c r="F317" s="33"/>
      <c r="G317" s="52" t="s">
        <v>63</v>
      </c>
      <c r="H317" s="105" t="s">
        <v>192</v>
      </c>
      <c r="I317" s="15" t="str">
        <f t="shared" si="44"/>
        <v>7-8</v>
      </c>
      <c r="L317" s="108"/>
      <c r="N317" s="92" t="s">
        <v>139</v>
      </c>
      <c r="O317" t="s">
        <v>234</v>
      </c>
      <c r="V317">
        <v>33</v>
      </c>
      <c r="W317" s="108">
        <v>32</v>
      </c>
      <c r="X317" s="108">
        <v>20</v>
      </c>
      <c r="Z317" s="108"/>
    </row>
    <row r="318" spans="1:26">
      <c r="A318" s="18"/>
      <c r="B318" s="18"/>
      <c r="C318" s="33"/>
      <c r="F318" s="33"/>
      <c r="G318" s="52"/>
      <c r="H318" s="17"/>
      <c r="I318" s="15"/>
      <c r="L318" s="108"/>
      <c r="Z318" s="108"/>
    </row>
    <row r="319" spans="1:26">
      <c r="A319" s="18"/>
      <c r="B319" s="18"/>
      <c r="C319" s="33"/>
      <c r="F319" s="33"/>
      <c r="H319" s="53"/>
      <c r="I319" s="15"/>
      <c r="L319" s="108"/>
      <c r="Z319" s="108"/>
    </row>
    <row r="320" spans="1:26" ht="28.5">
      <c r="A320" s="18" t="s">
        <v>106</v>
      </c>
      <c r="B320" s="18" t="str">
        <f>"Almen Medicin hold " &amp; Table1[[#This Row],[Dette er for hold '# (fx 1-8 eller 1)]]</f>
        <v>Almen Medicin hold 9-10</v>
      </c>
      <c r="C320" s="45">
        <f>DATE($T$7, 1, -2) - WEEKDAY(DATE($T$7, 1, 3)) +Table1[[#This Row],[Kal uge]]* 7+Table1[[#This Row],[Uge dag]]-1</f>
        <v>44109</v>
      </c>
      <c r="D320" s="29">
        <v>0.33333333333333331</v>
      </c>
      <c r="E320" s="29">
        <v>0.53125</v>
      </c>
      <c r="F320" s="33"/>
      <c r="G320" s="46" t="s">
        <v>107</v>
      </c>
      <c r="H320" s="105" t="s">
        <v>193</v>
      </c>
      <c r="I320" s="15" t="s">
        <v>38</v>
      </c>
      <c r="L320" s="113"/>
      <c r="P320">
        <v>41</v>
      </c>
      <c r="R320">
        <v>1</v>
      </c>
      <c r="V320">
        <v>33</v>
      </c>
      <c r="W320" s="108" t="s">
        <v>174</v>
      </c>
      <c r="X320" s="108" t="s">
        <v>175</v>
      </c>
      <c r="Z320" s="108"/>
    </row>
    <row r="321" spans="1:26">
      <c r="A321" s="18" t="s">
        <v>106</v>
      </c>
      <c r="B321" s="18" t="str">
        <f>B320</f>
        <v>Almen Medicin hold 9-10</v>
      </c>
      <c r="C321" s="33">
        <f>C320+1</f>
        <v>44110</v>
      </c>
      <c r="D321" s="29">
        <f>D320</f>
        <v>0.33333333333333331</v>
      </c>
      <c r="E321" s="29">
        <v>0.625</v>
      </c>
      <c r="F321" s="33"/>
      <c r="G321" t="s">
        <v>55</v>
      </c>
      <c r="H321" s="17"/>
      <c r="I321" s="15" t="str">
        <f t="shared" ref="I321:I334" si="51">I320</f>
        <v>9-10</v>
      </c>
      <c r="L321" s="113"/>
      <c r="V321">
        <v>33</v>
      </c>
      <c r="Z321" s="108"/>
    </row>
    <row r="322" spans="1:26">
      <c r="A322" s="18" t="s">
        <v>106</v>
      </c>
      <c r="B322" s="18" t="str">
        <f>B321</f>
        <v>Almen Medicin hold 9-10</v>
      </c>
      <c r="C322" s="33">
        <f>C321+1</f>
        <v>44111</v>
      </c>
      <c r="D322" s="29">
        <f>D321</f>
        <v>0.33333333333333331</v>
      </c>
      <c r="E322" s="29">
        <f>E321</f>
        <v>0.625</v>
      </c>
      <c r="F322" s="33"/>
      <c r="G322" t="s">
        <v>55</v>
      </c>
      <c r="H322" s="17"/>
      <c r="I322" s="15" t="str">
        <f t="shared" si="51"/>
        <v>9-10</v>
      </c>
      <c r="L322" s="113"/>
      <c r="V322">
        <v>33</v>
      </c>
      <c r="Z322" s="108"/>
    </row>
    <row r="323" spans="1:26">
      <c r="A323" s="18" t="s">
        <v>106</v>
      </c>
      <c r="B323" s="18" t="str">
        <f>B322</f>
        <v>Almen Medicin hold 9-10</v>
      </c>
      <c r="C323" s="33">
        <f>C322+1</f>
        <v>44112</v>
      </c>
      <c r="D323" s="29">
        <f>D322</f>
        <v>0.33333333333333331</v>
      </c>
      <c r="E323" s="29">
        <f>E322</f>
        <v>0.625</v>
      </c>
      <c r="F323" s="33"/>
      <c r="G323" t="s">
        <v>55</v>
      </c>
      <c r="H323" s="17"/>
      <c r="I323" s="15" t="str">
        <f t="shared" si="51"/>
        <v>9-10</v>
      </c>
      <c r="L323" s="113"/>
      <c r="V323">
        <v>33</v>
      </c>
      <c r="Z323" s="108"/>
    </row>
    <row r="324" spans="1:26">
      <c r="A324" s="18" t="s">
        <v>106</v>
      </c>
      <c r="B324" s="18" t="str">
        <f>B323</f>
        <v>Almen Medicin hold 9-10</v>
      </c>
      <c r="C324" s="33">
        <f>C323+1</f>
        <v>44113</v>
      </c>
      <c r="D324" s="29">
        <v>0.59375</v>
      </c>
      <c r="E324" s="29">
        <v>0.66666666666666663</v>
      </c>
      <c r="F324" s="33"/>
      <c r="G324" t="s">
        <v>56</v>
      </c>
      <c r="H324" s="105" t="s">
        <v>186</v>
      </c>
      <c r="I324" s="15" t="str">
        <f t="shared" si="51"/>
        <v>9-10</v>
      </c>
      <c r="L324" s="113"/>
      <c r="V324">
        <v>33</v>
      </c>
      <c r="W324" s="108">
        <v>32</v>
      </c>
      <c r="X324" s="108">
        <v>20</v>
      </c>
      <c r="Z324" s="108"/>
    </row>
    <row r="325" spans="1:26" ht="42.75">
      <c r="A325" s="18" t="s">
        <v>106</v>
      </c>
      <c r="B325" s="18" t="str">
        <f>B323</f>
        <v>Almen Medicin hold 9-10</v>
      </c>
      <c r="C325" s="44">
        <f>C324+3</f>
        <v>44116</v>
      </c>
      <c r="D325" s="29">
        <v>0.44791666666666669</v>
      </c>
      <c r="E325" s="29">
        <f>E323</f>
        <v>0.625</v>
      </c>
      <c r="F325" s="33"/>
      <c r="G325" s="46" t="s">
        <v>188</v>
      </c>
      <c r="H325" s="105" t="s">
        <v>191</v>
      </c>
      <c r="I325" s="15" t="str">
        <f t="shared" si="51"/>
        <v>9-10</v>
      </c>
      <c r="L325" s="113"/>
      <c r="V325">
        <v>33</v>
      </c>
      <c r="W325" s="108" t="s">
        <v>174</v>
      </c>
      <c r="X325" s="108" t="s">
        <v>175</v>
      </c>
      <c r="Z325" s="108"/>
    </row>
    <row r="326" spans="1:26">
      <c r="A326" s="18" t="s">
        <v>106</v>
      </c>
      <c r="B326" s="18" t="str">
        <f>B325</f>
        <v>Almen Medicin hold 9-10</v>
      </c>
      <c r="C326" s="33">
        <f>C325+1</f>
        <v>44117</v>
      </c>
      <c r="D326" s="29">
        <v>0.33333333333333331</v>
      </c>
      <c r="E326" s="29">
        <f t="shared" ref="E326" si="52">E325</f>
        <v>0.625</v>
      </c>
      <c r="F326" s="33"/>
      <c r="G326" t="s">
        <v>55</v>
      </c>
      <c r="H326" s="17"/>
      <c r="I326" s="15" t="str">
        <f t="shared" si="51"/>
        <v>9-10</v>
      </c>
      <c r="L326" s="113"/>
      <c r="V326">
        <v>33</v>
      </c>
      <c r="W326" s="108"/>
      <c r="X326" s="108"/>
      <c r="Z326" s="108"/>
    </row>
    <row r="327" spans="1:26">
      <c r="A327" s="18" t="s">
        <v>106</v>
      </c>
      <c r="B327" s="18" t="str">
        <f>B326</f>
        <v>Almen Medicin hold 9-10</v>
      </c>
      <c r="C327" s="33">
        <f>C326+1</f>
        <v>44118</v>
      </c>
      <c r="D327" s="29">
        <f t="shared" ref="D327:E327" si="53">D326</f>
        <v>0.33333333333333331</v>
      </c>
      <c r="E327" s="29">
        <f t="shared" si="53"/>
        <v>0.625</v>
      </c>
      <c r="F327" s="33"/>
      <c r="G327" t="s">
        <v>55</v>
      </c>
      <c r="H327" s="17"/>
      <c r="I327" s="15" t="str">
        <f t="shared" si="51"/>
        <v>9-10</v>
      </c>
      <c r="L327" s="113"/>
      <c r="V327">
        <v>33</v>
      </c>
      <c r="Z327" s="108"/>
    </row>
    <row r="328" spans="1:26">
      <c r="A328" s="18" t="s">
        <v>106</v>
      </c>
      <c r="B328" s="18" t="str">
        <f>B327</f>
        <v>Almen Medicin hold 9-10</v>
      </c>
      <c r="C328" s="33">
        <f>C327+1</f>
        <v>44119</v>
      </c>
      <c r="D328" s="29">
        <f t="shared" ref="D328:E328" si="54">D327</f>
        <v>0.33333333333333331</v>
      </c>
      <c r="E328" s="29">
        <f t="shared" si="54"/>
        <v>0.625</v>
      </c>
      <c r="F328" s="33"/>
      <c r="G328" t="s">
        <v>55</v>
      </c>
      <c r="H328" s="17"/>
      <c r="I328" s="15" t="str">
        <f t="shared" si="51"/>
        <v>9-10</v>
      </c>
      <c r="L328" s="113"/>
      <c r="V328">
        <v>33</v>
      </c>
      <c r="Z328" s="108"/>
    </row>
    <row r="329" spans="1:26">
      <c r="A329" s="18" t="s">
        <v>106</v>
      </c>
      <c r="B329" s="18" t="str">
        <f>B328</f>
        <v>Almen Medicin hold 9-10</v>
      </c>
      <c r="C329" s="33">
        <f>C328+1</f>
        <v>44120</v>
      </c>
      <c r="D329" s="29">
        <v>0.59375</v>
      </c>
      <c r="E329" s="29">
        <v>0.66666666666666663</v>
      </c>
      <c r="F329" s="33"/>
      <c r="G329" t="s">
        <v>56</v>
      </c>
      <c r="H329" s="105" t="s">
        <v>190</v>
      </c>
      <c r="I329" s="15" t="str">
        <f t="shared" si="51"/>
        <v>9-10</v>
      </c>
      <c r="L329" s="113"/>
      <c r="V329">
        <v>33</v>
      </c>
      <c r="W329" s="108">
        <v>32</v>
      </c>
      <c r="X329" s="108">
        <v>20</v>
      </c>
      <c r="Z329" s="108"/>
    </row>
    <row r="330" spans="1:26">
      <c r="A330" s="18" t="s">
        <v>106</v>
      </c>
      <c r="B330" s="18" t="str">
        <f>B328</f>
        <v>Almen Medicin hold 9-10</v>
      </c>
      <c r="C330" s="44">
        <f>C329+3</f>
        <v>44123</v>
      </c>
      <c r="D330" s="29">
        <f>D328</f>
        <v>0.33333333333333331</v>
      </c>
      <c r="E330" s="29">
        <f>E328</f>
        <v>0.625</v>
      </c>
      <c r="F330" s="33"/>
      <c r="G330" t="s">
        <v>55</v>
      </c>
      <c r="H330" s="17"/>
      <c r="I330" s="15" t="str">
        <f t="shared" si="51"/>
        <v>9-10</v>
      </c>
      <c r="L330" s="113"/>
      <c r="V330">
        <v>33</v>
      </c>
      <c r="Z330" s="108"/>
    </row>
    <row r="331" spans="1:26">
      <c r="A331" s="18" t="s">
        <v>106</v>
      </c>
      <c r="B331" s="18" t="str">
        <f>B330</f>
        <v>Almen Medicin hold 9-10</v>
      </c>
      <c r="C331" s="33">
        <f>C330+1</f>
        <v>44124</v>
      </c>
      <c r="D331" s="29">
        <f t="shared" ref="D331:E331" si="55">D330</f>
        <v>0.33333333333333331</v>
      </c>
      <c r="E331" s="29">
        <f t="shared" si="55"/>
        <v>0.625</v>
      </c>
      <c r="F331" s="33"/>
      <c r="G331" t="s">
        <v>55</v>
      </c>
      <c r="H331" s="17"/>
      <c r="I331" s="15" t="str">
        <f t="shared" si="51"/>
        <v>9-10</v>
      </c>
      <c r="L331" s="113"/>
      <c r="V331">
        <v>33</v>
      </c>
      <c r="Z331" s="108"/>
    </row>
    <row r="332" spans="1:26">
      <c r="A332" s="18" t="s">
        <v>106</v>
      </c>
      <c r="B332" s="18" t="str">
        <f>B331</f>
        <v>Almen Medicin hold 9-10</v>
      </c>
      <c r="C332" s="33">
        <f>C331+1</f>
        <v>44125</v>
      </c>
      <c r="D332" s="29">
        <f t="shared" ref="D332:E332" si="56">D331</f>
        <v>0.33333333333333331</v>
      </c>
      <c r="E332" s="29">
        <f t="shared" si="56"/>
        <v>0.625</v>
      </c>
      <c r="F332" s="33"/>
      <c r="G332" t="s">
        <v>55</v>
      </c>
      <c r="H332" s="17"/>
      <c r="I332" s="15" t="str">
        <f t="shared" si="51"/>
        <v>9-10</v>
      </c>
      <c r="L332" s="113"/>
      <c r="V332">
        <v>33</v>
      </c>
      <c r="Z332" s="108"/>
    </row>
    <row r="333" spans="1:26">
      <c r="A333" s="18" t="s">
        <v>106</v>
      </c>
      <c r="B333" s="18" t="str">
        <f>B332</f>
        <v>Almen Medicin hold 9-10</v>
      </c>
      <c r="C333" s="33">
        <f>C332+1</f>
        <v>44126</v>
      </c>
      <c r="D333" s="29">
        <f t="shared" ref="D333:E333" si="57">D332</f>
        <v>0.33333333333333331</v>
      </c>
      <c r="E333" s="29">
        <f t="shared" si="57"/>
        <v>0.625</v>
      </c>
      <c r="F333" s="33"/>
      <c r="G333" t="s">
        <v>55</v>
      </c>
      <c r="H333" s="17"/>
      <c r="I333" s="15" t="str">
        <f t="shared" si="51"/>
        <v>9-10</v>
      </c>
      <c r="L333" s="113"/>
      <c r="V333">
        <v>33</v>
      </c>
      <c r="Z333" s="108"/>
    </row>
    <row r="334" spans="1:26">
      <c r="A334" s="18" t="s">
        <v>106</v>
      </c>
      <c r="B334" s="18" t="str">
        <f>B333</f>
        <v>Almen Medicin hold 9-10</v>
      </c>
      <c r="C334" s="33">
        <f>C333+1</f>
        <v>44127</v>
      </c>
      <c r="D334" s="29">
        <v>0.59375</v>
      </c>
      <c r="E334" s="29">
        <f>E333</f>
        <v>0.625</v>
      </c>
      <c r="F334" s="33"/>
      <c r="G334" t="s">
        <v>65</v>
      </c>
      <c r="H334" s="105" t="s">
        <v>192</v>
      </c>
      <c r="I334" s="15" t="str">
        <f t="shared" si="51"/>
        <v>9-10</v>
      </c>
      <c r="L334" s="108"/>
      <c r="V334">
        <v>33</v>
      </c>
      <c r="W334" s="108">
        <v>32</v>
      </c>
      <c r="X334" s="108">
        <v>20</v>
      </c>
      <c r="Z334" s="108"/>
    </row>
    <row r="335" spans="1:26">
      <c r="A335" s="18"/>
      <c r="B335" s="18"/>
      <c r="H335" s="53"/>
      <c r="I335" s="15"/>
      <c r="L335" s="108"/>
      <c r="Z335" s="108"/>
    </row>
    <row r="336" spans="1:26" ht="15">
      <c r="A336" s="18"/>
      <c r="C336" s="33"/>
      <c r="E336" s="30" t="str">
        <f>IF(B336="","",B336)</f>
        <v/>
      </c>
      <c r="F336" s="33"/>
      <c r="H336" s="53"/>
      <c r="L336" s="108"/>
      <c r="Z336" s="108"/>
    </row>
    <row r="337" spans="1:26" ht="28.5">
      <c r="A337" s="18" t="s">
        <v>106</v>
      </c>
      <c r="B337" s="18" t="str">
        <f>"Almen Medicin hold " &amp; Table1[[#This Row],[Dette er for hold '# (fx 1-8 eller 1)]]</f>
        <v>Almen Medicin hold 11-12</v>
      </c>
      <c r="C337" s="45">
        <f>DATE($T$7, 1, -2) - WEEKDAY(DATE($T$7, 1, 3)) +Table1[[#This Row],[Kal uge]]* 7+Table1[[#This Row],[Uge dag]]-1</f>
        <v>44130</v>
      </c>
      <c r="D337" s="29">
        <v>0.33333333333333331</v>
      </c>
      <c r="E337" s="29">
        <v>0.53125</v>
      </c>
      <c r="F337" s="33"/>
      <c r="G337" s="46" t="s">
        <v>107</v>
      </c>
      <c r="H337" s="105" t="s">
        <v>193</v>
      </c>
      <c r="I337" s="15" t="s">
        <v>37</v>
      </c>
      <c r="L337" s="108"/>
      <c r="P337">
        <v>44</v>
      </c>
      <c r="R337">
        <v>1</v>
      </c>
      <c r="V337">
        <v>33</v>
      </c>
      <c r="W337" s="108">
        <v>32</v>
      </c>
      <c r="X337" s="108">
        <v>20</v>
      </c>
      <c r="Z337" s="108"/>
    </row>
    <row r="338" spans="1:26">
      <c r="A338" s="18" t="s">
        <v>106</v>
      </c>
      <c r="B338" s="18" t="str">
        <f>B337</f>
        <v>Almen Medicin hold 11-12</v>
      </c>
      <c r="C338" s="33">
        <f>C337+1</f>
        <v>44131</v>
      </c>
      <c r="D338" s="29">
        <f>D337</f>
        <v>0.33333333333333331</v>
      </c>
      <c r="E338" s="29">
        <v>0.625</v>
      </c>
      <c r="F338" s="33"/>
      <c r="G338" t="s">
        <v>55</v>
      </c>
      <c r="H338" s="17"/>
      <c r="I338" s="15" t="str">
        <f t="shared" ref="I338:I351" si="58">I337</f>
        <v>11-12</v>
      </c>
      <c r="L338" s="108"/>
      <c r="V338">
        <v>33</v>
      </c>
      <c r="Z338" s="108"/>
    </row>
    <row r="339" spans="1:26">
      <c r="A339" s="18" t="s">
        <v>106</v>
      </c>
      <c r="B339" s="18" t="str">
        <f>B338</f>
        <v>Almen Medicin hold 11-12</v>
      </c>
      <c r="C339" s="33">
        <f>C338+1</f>
        <v>44132</v>
      </c>
      <c r="D339" s="29">
        <f>D338</f>
        <v>0.33333333333333331</v>
      </c>
      <c r="E339" s="29">
        <f>E338</f>
        <v>0.625</v>
      </c>
      <c r="F339" s="33"/>
      <c r="G339" t="s">
        <v>55</v>
      </c>
      <c r="H339" s="17"/>
      <c r="I339" s="15" t="str">
        <f t="shared" si="58"/>
        <v>11-12</v>
      </c>
      <c r="L339" s="108"/>
      <c r="V339">
        <v>33</v>
      </c>
      <c r="Z339" s="108"/>
    </row>
    <row r="340" spans="1:26">
      <c r="A340" s="18" t="s">
        <v>106</v>
      </c>
      <c r="B340" s="18" t="str">
        <f>B339</f>
        <v>Almen Medicin hold 11-12</v>
      </c>
      <c r="C340" s="33">
        <f>C339+1</f>
        <v>44133</v>
      </c>
      <c r="D340" s="29">
        <f>D339</f>
        <v>0.33333333333333331</v>
      </c>
      <c r="E340" s="29">
        <f>E339</f>
        <v>0.625</v>
      </c>
      <c r="F340" s="33"/>
      <c r="G340" t="s">
        <v>55</v>
      </c>
      <c r="H340" s="17"/>
      <c r="I340" s="15" t="str">
        <f t="shared" si="58"/>
        <v>11-12</v>
      </c>
      <c r="L340" s="108"/>
      <c r="V340">
        <v>33</v>
      </c>
      <c r="Z340" s="108"/>
    </row>
    <row r="341" spans="1:26">
      <c r="A341" s="18" t="s">
        <v>106</v>
      </c>
      <c r="B341" s="18" t="str">
        <f>B340</f>
        <v>Almen Medicin hold 11-12</v>
      </c>
      <c r="C341" s="33">
        <f>C340+1</f>
        <v>44134</v>
      </c>
      <c r="D341" s="29">
        <v>0.59375</v>
      </c>
      <c r="E341" s="29">
        <v>0.66666666666666663</v>
      </c>
      <c r="F341" s="33"/>
      <c r="G341" t="s">
        <v>56</v>
      </c>
      <c r="H341" s="105" t="s">
        <v>194</v>
      </c>
      <c r="I341" s="15" t="str">
        <f t="shared" si="58"/>
        <v>11-12</v>
      </c>
      <c r="L341" s="108"/>
      <c r="V341">
        <v>33</v>
      </c>
      <c r="W341" s="108">
        <v>32</v>
      </c>
      <c r="X341" s="108">
        <v>20</v>
      </c>
      <c r="Z341" s="108"/>
    </row>
    <row r="342" spans="1:26" ht="42.75">
      <c r="A342" s="18" t="s">
        <v>106</v>
      </c>
      <c r="B342" s="18" t="str">
        <f>B340</f>
        <v>Almen Medicin hold 11-12</v>
      </c>
      <c r="C342" s="44">
        <f>C341+3</f>
        <v>44137</v>
      </c>
      <c r="D342" s="29">
        <v>0.44791666666666669</v>
      </c>
      <c r="E342" s="29">
        <f>E340</f>
        <v>0.625</v>
      </c>
      <c r="F342" s="33"/>
      <c r="G342" s="46" t="s">
        <v>188</v>
      </c>
      <c r="H342" s="105" t="s">
        <v>187</v>
      </c>
      <c r="I342" s="15" t="str">
        <f t="shared" si="58"/>
        <v>11-12</v>
      </c>
      <c r="L342" s="108"/>
      <c r="V342">
        <v>33</v>
      </c>
      <c r="W342" s="108" t="s">
        <v>174</v>
      </c>
      <c r="X342" s="108" t="s">
        <v>175</v>
      </c>
      <c r="Z342" s="108"/>
    </row>
    <row r="343" spans="1:26">
      <c r="A343" s="18" t="s">
        <v>106</v>
      </c>
      <c r="B343" s="18" t="str">
        <f>B342</f>
        <v>Almen Medicin hold 11-12</v>
      </c>
      <c r="C343" s="33">
        <f>C342+1</f>
        <v>44138</v>
      </c>
      <c r="D343" s="29">
        <v>0.33333333333333331</v>
      </c>
      <c r="E343" s="29">
        <f t="shared" ref="E343" si="59">E342</f>
        <v>0.625</v>
      </c>
      <c r="F343" s="33"/>
      <c r="G343" t="s">
        <v>55</v>
      </c>
      <c r="H343" s="17"/>
      <c r="I343" s="15" t="str">
        <f t="shared" si="58"/>
        <v>11-12</v>
      </c>
      <c r="L343" s="108"/>
      <c r="V343">
        <v>33</v>
      </c>
      <c r="Z343" s="108"/>
    </row>
    <row r="344" spans="1:26">
      <c r="A344" s="18" t="s">
        <v>106</v>
      </c>
      <c r="B344" s="18" t="str">
        <f>B343</f>
        <v>Almen Medicin hold 11-12</v>
      </c>
      <c r="C344" s="33">
        <f>C343+1</f>
        <v>44139</v>
      </c>
      <c r="D344" s="29">
        <f t="shared" ref="D344:E344" si="60">D343</f>
        <v>0.33333333333333331</v>
      </c>
      <c r="E344" s="29">
        <f t="shared" si="60"/>
        <v>0.625</v>
      </c>
      <c r="F344" s="33"/>
      <c r="G344" t="s">
        <v>55</v>
      </c>
      <c r="H344" s="17"/>
      <c r="I344" s="15" t="str">
        <f t="shared" si="58"/>
        <v>11-12</v>
      </c>
      <c r="L344" s="108"/>
      <c r="V344">
        <v>33</v>
      </c>
      <c r="Z344" s="108"/>
    </row>
    <row r="345" spans="1:26">
      <c r="A345" s="18" t="s">
        <v>106</v>
      </c>
      <c r="B345" s="18" t="str">
        <f>B344</f>
        <v>Almen Medicin hold 11-12</v>
      </c>
      <c r="C345" s="33">
        <f>C344+1</f>
        <v>44140</v>
      </c>
      <c r="D345" s="29">
        <f t="shared" ref="D345:E345" si="61">D344</f>
        <v>0.33333333333333331</v>
      </c>
      <c r="E345" s="29">
        <f t="shared" si="61"/>
        <v>0.625</v>
      </c>
      <c r="F345" s="33"/>
      <c r="G345" t="s">
        <v>55</v>
      </c>
      <c r="H345" s="17"/>
      <c r="I345" s="15" t="str">
        <f t="shared" si="58"/>
        <v>11-12</v>
      </c>
      <c r="L345" s="108"/>
      <c r="V345">
        <v>33</v>
      </c>
      <c r="Z345" s="108"/>
    </row>
    <row r="346" spans="1:26">
      <c r="A346" s="18" t="s">
        <v>106</v>
      </c>
      <c r="B346" s="18" t="str">
        <f>B345</f>
        <v>Almen Medicin hold 11-12</v>
      </c>
      <c r="C346" s="33">
        <f>C345+1</f>
        <v>44141</v>
      </c>
      <c r="D346" s="29">
        <v>0.59375</v>
      </c>
      <c r="E346" s="29">
        <v>0.66666666666666663</v>
      </c>
      <c r="F346" s="33"/>
      <c r="G346" t="s">
        <v>56</v>
      </c>
      <c r="H346" s="105" t="s">
        <v>195</v>
      </c>
      <c r="I346" s="15" t="str">
        <f t="shared" si="58"/>
        <v>11-12</v>
      </c>
      <c r="L346" s="108"/>
      <c r="V346">
        <v>33</v>
      </c>
      <c r="W346" s="108">
        <v>32</v>
      </c>
      <c r="X346" s="108">
        <v>20</v>
      </c>
      <c r="Z346" s="108"/>
    </row>
    <row r="347" spans="1:26">
      <c r="A347" s="18" t="s">
        <v>106</v>
      </c>
      <c r="B347" s="18" t="str">
        <f>B345</f>
        <v>Almen Medicin hold 11-12</v>
      </c>
      <c r="C347" s="44">
        <f>C346+3</f>
        <v>44144</v>
      </c>
      <c r="D347" s="29">
        <f>D345</f>
        <v>0.33333333333333331</v>
      </c>
      <c r="E347" s="29">
        <f>E345</f>
        <v>0.625</v>
      </c>
      <c r="F347" s="33"/>
      <c r="G347" t="s">
        <v>55</v>
      </c>
      <c r="H347" s="17"/>
      <c r="I347" s="15" t="str">
        <f t="shared" si="58"/>
        <v>11-12</v>
      </c>
      <c r="L347" s="108"/>
      <c r="V347">
        <v>33</v>
      </c>
      <c r="Z347" s="108"/>
    </row>
    <row r="348" spans="1:26">
      <c r="A348" s="18" t="s">
        <v>106</v>
      </c>
      <c r="B348" s="18" t="str">
        <f>B347</f>
        <v>Almen Medicin hold 11-12</v>
      </c>
      <c r="C348" s="33">
        <f>C347+1</f>
        <v>44145</v>
      </c>
      <c r="D348" s="29">
        <f t="shared" ref="D348:E348" si="62">D347</f>
        <v>0.33333333333333331</v>
      </c>
      <c r="E348" s="29">
        <f t="shared" si="62"/>
        <v>0.625</v>
      </c>
      <c r="F348" s="33"/>
      <c r="G348" t="s">
        <v>55</v>
      </c>
      <c r="H348" s="17"/>
      <c r="I348" s="15" t="str">
        <f t="shared" si="58"/>
        <v>11-12</v>
      </c>
      <c r="L348" s="108"/>
      <c r="V348">
        <v>33</v>
      </c>
      <c r="Z348" s="108"/>
    </row>
    <row r="349" spans="1:26">
      <c r="A349" s="18" t="s">
        <v>106</v>
      </c>
      <c r="B349" s="18" t="str">
        <f>B348</f>
        <v>Almen Medicin hold 11-12</v>
      </c>
      <c r="C349" s="33">
        <f>C348+1</f>
        <v>44146</v>
      </c>
      <c r="D349" s="29">
        <f t="shared" ref="D349:E349" si="63">D348</f>
        <v>0.33333333333333331</v>
      </c>
      <c r="E349" s="29">
        <f t="shared" si="63"/>
        <v>0.625</v>
      </c>
      <c r="F349" s="33"/>
      <c r="G349" t="s">
        <v>55</v>
      </c>
      <c r="H349" s="17"/>
      <c r="I349" s="15" t="str">
        <f t="shared" si="58"/>
        <v>11-12</v>
      </c>
      <c r="L349" s="108"/>
      <c r="V349">
        <v>33</v>
      </c>
      <c r="Z349" s="108"/>
    </row>
    <row r="350" spans="1:26">
      <c r="A350" s="18" t="s">
        <v>106</v>
      </c>
      <c r="B350" s="18" t="str">
        <f>B349</f>
        <v>Almen Medicin hold 11-12</v>
      </c>
      <c r="C350" s="33">
        <f>C349+1</f>
        <v>44147</v>
      </c>
      <c r="D350" s="29">
        <f t="shared" ref="D350:E350" si="64">D349</f>
        <v>0.33333333333333331</v>
      </c>
      <c r="E350" s="29">
        <f t="shared" si="64"/>
        <v>0.625</v>
      </c>
      <c r="F350" s="33"/>
      <c r="G350" t="s">
        <v>55</v>
      </c>
      <c r="H350" s="17"/>
      <c r="I350" s="15" t="str">
        <f t="shared" si="58"/>
        <v>11-12</v>
      </c>
      <c r="L350" s="108"/>
      <c r="V350">
        <v>33</v>
      </c>
      <c r="Z350" s="108"/>
    </row>
    <row r="351" spans="1:26">
      <c r="A351" s="18" t="s">
        <v>106</v>
      </c>
      <c r="B351" s="18" t="str">
        <f>B350</f>
        <v>Almen Medicin hold 11-12</v>
      </c>
      <c r="C351" s="33">
        <f>C350+1</f>
        <v>44148</v>
      </c>
      <c r="D351" s="29">
        <v>0.59375</v>
      </c>
      <c r="E351" s="29">
        <f>E350</f>
        <v>0.625</v>
      </c>
      <c r="F351" s="33"/>
      <c r="G351" t="s">
        <v>65</v>
      </c>
      <c r="H351" s="105" t="s">
        <v>193</v>
      </c>
      <c r="I351" s="15" t="str">
        <f t="shared" si="58"/>
        <v>11-12</v>
      </c>
      <c r="L351" s="108"/>
      <c r="V351">
        <v>33</v>
      </c>
      <c r="W351" s="108">
        <v>32</v>
      </c>
      <c r="X351" s="108">
        <v>20</v>
      </c>
      <c r="Z351" s="108"/>
    </row>
    <row r="352" spans="1:26" ht="20.25" customHeight="1">
      <c r="C352" s="33"/>
      <c r="F352" s="33"/>
      <c r="H352" s="53"/>
      <c r="L352" s="17"/>
      <c r="Z352" s="108"/>
    </row>
    <row r="353" spans="1:18" ht="20.25" customHeight="1">
      <c r="B353" s="50" t="s">
        <v>49</v>
      </c>
      <c r="C353" s="33"/>
      <c r="F353" s="33"/>
      <c r="H353" s="53"/>
      <c r="L353" s="17"/>
    </row>
    <row r="354" spans="1:18">
      <c r="A354" t="s">
        <v>49</v>
      </c>
      <c r="B354" s="1" t="s">
        <v>58</v>
      </c>
      <c r="C354" s="33">
        <f>DATE($T$7, 1, -2) - WEEKDAY(DATE($T$7, 1, 3)) +Table1[[#This Row],[Kal uge]]* 7+Table1[[#This Row],[Uge dag]]-1</f>
        <v>44074</v>
      </c>
      <c r="D354" s="29">
        <v>0.33333333333333331</v>
      </c>
      <c r="E354" s="29">
        <v>0.625</v>
      </c>
      <c r="F354" s="33"/>
      <c r="G354" t="s">
        <v>60</v>
      </c>
      <c r="H354" s="95"/>
      <c r="I354" s="15" t="s">
        <v>30</v>
      </c>
      <c r="L354" s="17"/>
      <c r="P354">
        <v>36</v>
      </c>
      <c r="R354">
        <v>1</v>
      </c>
    </row>
    <row r="355" spans="1:18" ht="14.25" customHeight="1">
      <c r="A355" t="s">
        <v>49</v>
      </c>
      <c r="B355" s="1" t="s">
        <v>58</v>
      </c>
      <c r="C355" s="33">
        <f>C354+1</f>
        <v>44075</v>
      </c>
      <c r="D355" s="29">
        <v>0.33333333333333331</v>
      </c>
      <c r="E355" s="29">
        <v>0.625</v>
      </c>
      <c r="F355" s="33"/>
      <c r="G355" t="s">
        <v>60</v>
      </c>
      <c r="H355" s="95"/>
      <c r="I355" s="15" t="s">
        <v>30</v>
      </c>
      <c r="L355" s="17"/>
    </row>
    <row r="356" spans="1:18">
      <c r="A356" t="s">
        <v>49</v>
      </c>
      <c r="B356" s="1" t="s">
        <v>58</v>
      </c>
      <c r="C356" s="33">
        <f>C355+1</f>
        <v>44076</v>
      </c>
      <c r="D356" s="29">
        <v>0.33333333333333331</v>
      </c>
      <c r="E356" s="29">
        <v>0.625</v>
      </c>
      <c r="F356" s="33"/>
      <c r="G356" t="s">
        <v>60</v>
      </c>
      <c r="H356" s="95"/>
      <c r="I356" s="15" t="s">
        <v>30</v>
      </c>
      <c r="L356" s="17"/>
    </row>
    <row r="357" spans="1:18">
      <c r="A357" t="s">
        <v>49</v>
      </c>
      <c r="B357" s="1" t="s">
        <v>58</v>
      </c>
      <c r="C357" s="33">
        <f>C356+1</f>
        <v>44077</v>
      </c>
      <c r="D357" s="29">
        <v>0.33333333333333331</v>
      </c>
      <c r="E357" s="29">
        <v>0.625</v>
      </c>
      <c r="F357" s="33"/>
      <c r="G357" t="s">
        <v>60</v>
      </c>
      <c r="H357" s="95"/>
      <c r="I357" s="15" t="s">
        <v>30</v>
      </c>
      <c r="L357" s="17"/>
    </row>
    <row r="358" spans="1:18" ht="14.25" customHeight="1">
      <c r="A358" t="s">
        <v>49</v>
      </c>
      <c r="B358" s="1" t="s">
        <v>58</v>
      </c>
      <c r="C358" s="33">
        <f>C357+4</f>
        <v>44081</v>
      </c>
      <c r="D358" s="29">
        <v>0.33333333333333331</v>
      </c>
      <c r="E358" s="29">
        <v>0.625</v>
      </c>
      <c r="F358" s="33"/>
      <c r="G358" t="s">
        <v>60</v>
      </c>
      <c r="H358" s="95"/>
      <c r="I358" s="15" t="s">
        <v>30</v>
      </c>
      <c r="L358" s="17"/>
    </row>
    <row r="359" spans="1:18">
      <c r="A359" t="s">
        <v>49</v>
      </c>
      <c r="B359" s="1" t="s">
        <v>58</v>
      </c>
      <c r="C359" s="33">
        <f>C358+1</f>
        <v>44082</v>
      </c>
      <c r="D359" s="29">
        <v>0.33333333333333331</v>
      </c>
      <c r="E359" s="29">
        <v>0.625</v>
      </c>
      <c r="F359" s="33"/>
      <c r="G359" t="s">
        <v>60</v>
      </c>
      <c r="H359" s="95"/>
      <c r="I359" s="15" t="s">
        <v>30</v>
      </c>
      <c r="L359" s="17"/>
    </row>
    <row r="360" spans="1:18">
      <c r="A360" t="s">
        <v>49</v>
      </c>
      <c r="B360" s="1" t="s">
        <v>58</v>
      </c>
      <c r="C360" s="33">
        <f>C359+1</f>
        <v>44083</v>
      </c>
      <c r="D360" s="29">
        <v>0.33333333333333331</v>
      </c>
      <c r="E360" s="29">
        <v>0.625</v>
      </c>
      <c r="F360" s="33"/>
      <c r="G360" t="s">
        <v>60</v>
      </c>
      <c r="H360" s="95"/>
      <c r="I360" s="15" t="s">
        <v>30</v>
      </c>
      <c r="L360" s="17"/>
    </row>
    <row r="361" spans="1:18">
      <c r="A361" t="s">
        <v>49</v>
      </c>
      <c r="B361" s="1" t="s">
        <v>58</v>
      </c>
      <c r="C361" s="33">
        <f>C360+1</f>
        <v>44084</v>
      </c>
      <c r="D361" s="29">
        <v>0.33333333333333331</v>
      </c>
      <c r="E361" s="29">
        <v>0.625</v>
      </c>
      <c r="F361" s="33"/>
      <c r="G361" t="s">
        <v>60</v>
      </c>
      <c r="H361" s="95"/>
      <c r="I361" s="15" t="s">
        <v>30</v>
      </c>
      <c r="L361" s="17"/>
    </row>
    <row r="362" spans="1:18">
      <c r="A362" t="s">
        <v>49</v>
      </c>
      <c r="B362" s="1" t="s">
        <v>58</v>
      </c>
      <c r="C362" s="33">
        <f>C361+4</f>
        <v>44088</v>
      </c>
      <c r="D362" s="29">
        <v>0.33333333333333331</v>
      </c>
      <c r="E362" s="29">
        <v>0.625</v>
      </c>
      <c r="F362" s="33"/>
      <c r="G362" t="s">
        <v>60</v>
      </c>
      <c r="H362" s="95"/>
      <c r="I362" s="15" t="s">
        <v>30</v>
      </c>
      <c r="L362" s="17"/>
    </row>
    <row r="363" spans="1:18">
      <c r="A363" t="s">
        <v>49</v>
      </c>
      <c r="B363" s="1" t="s">
        <v>58</v>
      </c>
      <c r="C363" s="33">
        <f>C362+1</f>
        <v>44089</v>
      </c>
      <c r="D363" s="29">
        <v>0.33333333333333331</v>
      </c>
      <c r="E363" s="29">
        <v>0.625</v>
      </c>
      <c r="F363" s="33"/>
      <c r="G363" t="s">
        <v>60</v>
      </c>
      <c r="H363" s="95"/>
      <c r="I363" s="15" t="s">
        <v>30</v>
      </c>
      <c r="L363" s="17"/>
    </row>
    <row r="364" spans="1:18">
      <c r="A364" t="s">
        <v>49</v>
      </c>
      <c r="B364" s="1" t="s">
        <v>58</v>
      </c>
      <c r="C364" s="33">
        <f>C363+1</f>
        <v>44090</v>
      </c>
      <c r="D364" s="29">
        <v>0.33333333333333331</v>
      </c>
      <c r="E364" s="29">
        <v>0.625</v>
      </c>
      <c r="F364" s="33"/>
      <c r="G364" t="s">
        <v>60</v>
      </c>
      <c r="H364" s="95"/>
      <c r="I364" s="15" t="s">
        <v>30</v>
      </c>
      <c r="L364" s="17"/>
    </row>
    <row r="365" spans="1:18" ht="14.25" customHeight="1">
      <c r="A365" t="s">
        <v>49</v>
      </c>
      <c r="B365" s="1" t="s">
        <v>58</v>
      </c>
      <c r="C365" s="33">
        <f>C364+1</f>
        <v>44091</v>
      </c>
      <c r="D365" s="29">
        <v>0.33333333333333331</v>
      </c>
      <c r="E365" s="29">
        <v>0.625</v>
      </c>
      <c r="F365" s="33"/>
      <c r="G365" t="s">
        <v>60</v>
      </c>
      <c r="H365" s="95"/>
      <c r="I365" s="15" t="s">
        <v>30</v>
      </c>
      <c r="L365" s="17"/>
    </row>
    <row r="366" spans="1:18">
      <c r="A366" t="s">
        <v>49</v>
      </c>
      <c r="B366" s="1" t="s">
        <v>58</v>
      </c>
      <c r="C366" s="33">
        <f>C365+4</f>
        <v>44095</v>
      </c>
      <c r="D366" s="29">
        <v>0.33333333333333331</v>
      </c>
      <c r="E366" s="29">
        <v>0.625</v>
      </c>
      <c r="F366" s="33"/>
      <c r="G366" t="s">
        <v>60</v>
      </c>
      <c r="H366" s="95"/>
      <c r="I366" s="15" t="s">
        <v>30</v>
      </c>
      <c r="L366" s="17"/>
    </row>
    <row r="367" spans="1:18">
      <c r="A367" t="s">
        <v>49</v>
      </c>
      <c r="B367" s="1" t="s">
        <v>58</v>
      </c>
      <c r="C367" s="33">
        <f>C366+1</f>
        <v>44096</v>
      </c>
      <c r="D367" s="29">
        <v>0.33333333333333331</v>
      </c>
      <c r="E367" s="29">
        <v>0.625</v>
      </c>
      <c r="F367" s="33"/>
      <c r="G367" t="s">
        <v>60</v>
      </c>
      <c r="H367" s="95"/>
      <c r="I367" s="15" t="s">
        <v>30</v>
      </c>
      <c r="J367" s="5"/>
      <c r="L367" s="17"/>
    </row>
    <row r="368" spans="1:18" ht="14.25" customHeight="1">
      <c r="A368" t="s">
        <v>49</v>
      </c>
      <c r="B368" s="1" t="s">
        <v>58</v>
      </c>
      <c r="C368" s="33">
        <f>C367+1</f>
        <v>44097</v>
      </c>
      <c r="D368" s="29">
        <v>0.33333333333333331</v>
      </c>
      <c r="E368" s="29">
        <v>0.625</v>
      </c>
      <c r="F368" s="33"/>
      <c r="G368" t="s">
        <v>60</v>
      </c>
      <c r="H368" s="95"/>
      <c r="I368" s="15" t="s">
        <v>30</v>
      </c>
      <c r="J368" s="5"/>
      <c r="L368" s="17"/>
    </row>
    <row r="369" spans="1:18">
      <c r="A369" t="s">
        <v>49</v>
      </c>
      <c r="B369" s="1" t="s">
        <v>58</v>
      </c>
      <c r="C369" s="33">
        <f>C368+1</f>
        <v>44098</v>
      </c>
      <c r="D369" s="29">
        <v>0.33333333333333331</v>
      </c>
      <c r="E369" s="29">
        <v>0.625</v>
      </c>
      <c r="F369" s="33"/>
      <c r="G369" t="s">
        <v>60</v>
      </c>
      <c r="H369" s="95"/>
      <c r="I369" s="15" t="s">
        <v>30</v>
      </c>
      <c r="J369" s="5"/>
      <c r="L369" s="17"/>
    </row>
    <row r="370" spans="1:18" ht="14.25" customHeight="1">
      <c r="A370" t="s">
        <v>49</v>
      </c>
      <c r="B370" s="1" t="s">
        <v>58</v>
      </c>
      <c r="C370" s="33">
        <f>C369+4</f>
        <v>44102</v>
      </c>
      <c r="D370" s="29">
        <v>0.33333333333333331</v>
      </c>
      <c r="E370" s="29">
        <v>0.625</v>
      </c>
      <c r="F370" s="33"/>
      <c r="G370" t="s">
        <v>60</v>
      </c>
      <c r="H370" s="95"/>
      <c r="I370" s="15" t="s">
        <v>30</v>
      </c>
      <c r="J370" s="5"/>
      <c r="L370" s="17"/>
    </row>
    <row r="371" spans="1:18">
      <c r="A371" t="s">
        <v>49</v>
      </c>
      <c r="B371" s="1" t="s">
        <v>58</v>
      </c>
      <c r="C371" s="33">
        <f>C370+1</f>
        <v>44103</v>
      </c>
      <c r="D371" s="29">
        <v>0.33333333333333331</v>
      </c>
      <c r="E371" s="29">
        <v>0.625</v>
      </c>
      <c r="F371" s="33"/>
      <c r="G371" t="s">
        <v>60</v>
      </c>
      <c r="H371" s="95"/>
      <c r="I371" s="15" t="s">
        <v>30</v>
      </c>
      <c r="J371" s="5"/>
      <c r="L371" s="17"/>
    </row>
    <row r="372" spans="1:18">
      <c r="A372" t="s">
        <v>49</v>
      </c>
      <c r="B372" s="1" t="s">
        <v>58</v>
      </c>
      <c r="C372" s="33">
        <f>C371+1</f>
        <v>44104</v>
      </c>
      <c r="D372" s="29">
        <v>0.33333333333333331</v>
      </c>
      <c r="E372" s="29">
        <v>0.625</v>
      </c>
      <c r="F372" s="33"/>
      <c r="G372" t="s">
        <v>60</v>
      </c>
      <c r="H372" s="95"/>
      <c r="I372" s="15" t="s">
        <v>30</v>
      </c>
      <c r="J372" s="5"/>
      <c r="L372" s="17"/>
    </row>
    <row r="373" spans="1:18" ht="14.25" customHeight="1">
      <c r="A373" t="s">
        <v>49</v>
      </c>
      <c r="B373" s="1" t="s">
        <v>58</v>
      </c>
      <c r="C373" s="33">
        <f>C372+1</f>
        <v>44105</v>
      </c>
      <c r="D373" s="29">
        <v>0.33333333333333331</v>
      </c>
      <c r="E373" s="29">
        <v>0.625</v>
      </c>
      <c r="F373" s="33"/>
      <c r="G373" t="s">
        <v>60</v>
      </c>
      <c r="H373" s="95"/>
      <c r="I373" s="15" t="s">
        <v>30</v>
      </c>
      <c r="J373" s="5"/>
      <c r="L373" s="17"/>
    </row>
    <row r="374" spans="1:18" ht="14.25" customHeight="1">
      <c r="C374" s="33"/>
      <c r="F374" s="33"/>
      <c r="H374" s="53"/>
      <c r="L374" s="17"/>
    </row>
    <row r="375" spans="1:18">
      <c r="A375" t="s">
        <v>49</v>
      </c>
      <c r="B375" s="1" t="s">
        <v>59</v>
      </c>
      <c r="C375" s="33">
        <f>DATE($T$7, 1, -2) - WEEKDAY(DATE($T$7, 1, 3)) +Table1[[#This Row],[Kal uge]]* 7+Table1[[#This Row],[Uge dag]]-1</f>
        <v>44116</v>
      </c>
      <c r="D375" s="29">
        <v>0.33333333333333331</v>
      </c>
      <c r="E375" s="29">
        <v>0.625</v>
      </c>
      <c r="F375" s="33"/>
      <c r="G375" t="s">
        <v>60</v>
      </c>
      <c r="H375" s="95"/>
      <c r="I375" s="15" t="s">
        <v>32</v>
      </c>
      <c r="J375" s="5"/>
      <c r="L375" s="17"/>
      <c r="P375">
        <v>42</v>
      </c>
      <c r="R375">
        <v>1</v>
      </c>
    </row>
    <row r="376" spans="1:18">
      <c r="A376" t="s">
        <v>49</v>
      </c>
      <c r="B376" s="1" t="s">
        <v>59</v>
      </c>
      <c r="C376" s="33">
        <f>C375+1</f>
        <v>44117</v>
      </c>
      <c r="D376" s="29">
        <v>0.33333333333333331</v>
      </c>
      <c r="E376" s="29">
        <v>0.625</v>
      </c>
      <c r="F376" s="33"/>
      <c r="G376" t="s">
        <v>60</v>
      </c>
      <c r="H376" s="95"/>
      <c r="I376" s="15" t="s">
        <v>32</v>
      </c>
      <c r="L376" s="17"/>
    </row>
    <row r="377" spans="1:18">
      <c r="A377" t="s">
        <v>49</v>
      </c>
      <c r="B377" s="1" t="s">
        <v>59</v>
      </c>
      <c r="C377" s="33">
        <f>C376+1</f>
        <v>44118</v>
      </c>
      <c r="D377" s="29">
        <v>0.33333333333333331</v>
      </c>
      <c r="E377" s="29">
        <v>0.625</v>
      </c>
      <c r="F377" s="33"/>
      <c r="G377" t="s">
        <v>60</v>
      </c>
      <c r="H377" s="95"/>
      <c r="I377" s="15" t="s">
        <v>32</v>
      </c>
      <c r="L377" s="17"/>
    </row>
    <row r="378" spans="1:18">
      <c r="A378" t="s">
        <v>49</v>
      </c>
      <c r="B378" s="1" t="s">
        <v>59</v>
      </c>
      <c r="C378" s="33">
        <f>C377+1</f>
        <v>44119</v>
      </c>
      <c r="D378" s="29">
        <v>0.33333333333333331</v>
      </c>
      <c r="E378" s="29">
        <v>0.625</v>
      </c>
      <c r="F378" s="33"/>
      <c r="G378" t="s">
        <v>60</v>
      </c>
      <c r="H378" s="95"/>
      <c r="I378" s="15" t="s">
        <v>32</v>
      </c>
      <c r="L378" s="17"/>
    </row>
    <row r="379" spans="1:18">
      <c r="A379" t="s">
        <v>49</v>
      </c>
      <c r="B379" s="1" t="s">
        <v>59</v>
      </c>
      <c r="C379" s="33">
        <f>DATE($T$7, 1, -2) - WEEKDAY(DATE($T$7, 1, 3)) +Table1[[#This Row],[Kal uge]]* 7+Table1[[#This Row],[Uge dag]]-1</f>
        <v>44123</v>
      </c>
      <c r="D379" s="29">
        <v>0.33333333333333331</v>
      </c>
      <c r="E379" s="29">
        <v>0.625</v>
      </c>
      <c r="F379" s="33"/>
      <c r="G379" t="s">
        <v>60</v>
      </c>
      <c r="H379" s="95"/>
      <c r="I379" s="15" t="s">
        <v>32</v>
      </c>
      <c r="L379" s="17"/>
      <c r="P379">
        <v>43</v>
      </c>
      <c r="R379">
        <v>1</v>
      </c>
    </row>
    <row r="380" spans="1:18">
      <c r="A380" t="s">
        <v>49</v>
      </c>
      <c r="B380" s="1" t="s">
        <v>59</v>
      </c>
      <c r="C380" s="33">
        <f>C379+1</f>
        <v>44124</v>
      </c>
      <c r="D380" s="29">
        <v>0.33333333333333331</v>
      </c>
      <c r="E380" s="29">
        <v>0.625</v>
      </c>
      <c r="F380" s="33"/>
      <c r="G380" t="s">
        <v>60</v>
      </c>
      <c r="H380" s="95"/>
      <c r="I380" s="15" t="s">
        <v>32</v>
      </c>
      <c r="L380" s="17"/>
    </row>
    <row r="381" spans="1:18">
      <c r="A381" t="s">
        <v>49</v>
      </c>
      <c r="B381" s="1" t="s">
        <v>59</v>
      </c>
      <c r="C381" s="33">
        <f>C380+1</f>
        <v>44125</v>
      </c>
      <c r="D381" s="29">
        <v>0.33333333333333331</v>
      </c>
      <c r="E381" s="29">
        <v>0.625</v>
      </c>
      <c r="F381" s="33"/>
      <c r="G381" t="s">
        <v>60</v>
      </c>
      <c r="H381" s="95"/>
      <c r="I381" s="15" t="s">
        <v>32</v>
      </c>
      <c r="L381" s="17"/>
    </row>
    <row r="382" spans="1:18">
      <c r="A382" t="s">
        <v>49</v>
      </c>
      <c r="B382" s="1" t="s">
        <v>59</v>
      </c>
      <c r="C382" s="33">
        <f>C381+1</f>
        <v>44126</v>
      </c>
      <c r="D382" s="29">
        <v>0.33333333333333331</v>
      </c>
      <c r="E382" s="29">
        <v>0.625</v>
      </c>
      <c r="F382" s="33"/>
      <c r="G382" t="s">
        <v>60</v>
      </c>
      <c r="H382" s="95"/>
      <c r="I382" s="15" t="s">
        <v>32</v>
      </c>
      <c r="L382" s="17"/>
    </row>
    <row r="383" spans="1:18" ht="14.25" customHeight="1">
      <c r="A383" t="s">
        <v>49</v>
      </c>
      <c r="B383" s="1" t="s">
        <v>59</v>
      </c>
      <c r="C383" s="33">
        <f>DATE($T$7, 1, -2) - WEEKDAY(DATE($T$7, 1, 3)) +Table1[[#This Row],[Kal uge]]* 7+Table1[[#This Row],[Uge dag]]-1</f>
        <v>44130</v>
      </c>
      <c r="D383" s="29">
        <v>0.33333333333333331</v>
      </c>
      <c r="E383" s="29">
        <v>0.625</v>
      </c>
      <c r="F383" s="33"/>
      <c r="G383" t="s">
        <v>60</v>
      </c>
      <c r="H383" s="95"/>
      <c r="I383" s="15" t="s">
        <v>32</v>
      </c>
      <c r="L383" s="17"/>
      <c r="P383">
        <v>44</v>
      </c>
      <c r="R383">
        <v>1</v>
      </c>
    </row>
    <row r="384" spans="1:18" ht="14.25" customHeight="1">
      <c r="A384" t="s">
        <v>49</v>
      </c>
      <c r="B384" s="1" t="s">
        <v>59</v>
      </c>
      <c r="C384" s="33">
        <f>C383+1</f>
        <v>44131</v>
      </c>
      <c r="D384" s="29">
        <v>0.33333333333333331</v>
      </c>
      <c r="E384" s="29">
        <v>0.625</v>
      </c>
      <c r="F384" s="33"/>
      <c r="G384" t="s">
        <v>60</v>
      </c>
      <c r="H384" s="95"/>
      <c r="I384" s="15" t="s">
        <v>32</v>
      </c>
      <c r="L384" s="17"/>
    </row>
    <row r="385" spans="1:18" ht="14.25" customHeight="1">
      <c r="A385" t="s">
        <v>49</v>
      </c>
      <c r="B385" s="1" t="s">
        <v>59</v>
      </c>
      <c r="C385" s="33">
        <f>C384+1</f>
        <v>44132</v>
      </c>
      <c r="D385" s="29">
        <v>0.33333333333333331</v>
      </c>
      <c r="E385" s="29">
        <v>0.625</v>
      </c>
      <c r="F385" s="33"/>
      <c r="G385" t="s">
        <v>60</v>
      </c>
      <c r="H385" s="95"/>
      <c r="I385" s="15" t="s">
        <v>32</v>
      </c>
      <c r="L385" s="17"/>
    </row>
    <row r="386" spans="1:18" ht="14.25" customHeight="1">
      <c r="A386" t="s">
        <v>49</v>
      </c>
      <c r="B386" s="1" t="s">
        <v>59</v>
      </c>
      <c r="C386" s="33">
        <f>C385+1</f>
        <v>44133</v>
      </c>
      <c r="D386" s="29">
        <v>0.33333333333333331</v>
      </c>
      <c r="E386" s="29">
        <v>0.625</v>
      </c>
      <c r="F386" s="33"/>
      <c r="G386" t="s">
        <v>60</v>
      </c>
      <c r="H386" s="95"/>
      <c r="I386" s="15" t="s">
        <v>32</v>
      </c>
      <c r="L386" s="17"/>
    </row>
    <row r="387" spans="1:18">
      <c r="A387" t="s">
        <v>49</v>
      </c>
      <c r="B387" s="1" t="s">
        <v>59</v>
      </c>
      <c r="C387" s="33">
        <f>DATE($T$7, 1, -2) - WEEKDAY(DATE($T$7, 1, 3)) +Table1[[#This Row],[Kal uge]]* 7+Table1[[#This Row],[Uge dag]]-1</f>
        <v>44137</v>
      </c>
      <c r="D387" s="29">
        <v>0.33333333333333331</v>
      </c>
      <c r="E387" s="29">
        <v>0.625</v>
      </c>
      <c r="F387" s="33"/>
      <c r="G387" t="s">
        <v>60</v>
      </c>
      <c r="H387" s="95"/>
      <c r="I387" s="15" t="s">
        <v>32</v>
      </c>
      <c r="L387" s="17"/>
      <c r="P387">
        <v>45</v>
      </c>
      <c r="R387">
        <v>1</v>
      </c>
    </row>
    <row r="388" spans="1:18">
      <c r="A388" t="s">
        <v>49</v>
      </c>
      <c r="B388" s="1" t="s">
        <v>59</v>
      </c>
      <c r="C388" s="33">
        <f>C387+1</f>
        <v>44138</v>
      </c>
      <c r="D388" s="29">
        <v>0.33333333333333331</v>
      </c>
      <c r="E388" s="29">
        <v>0.625</v>
      </c>
      <c r="F388" s="33"/>
      <c r="G388" t="s">
        <v>60</v>
      </c>
      <c r="H388" s="95"/>
      <c r="I388" s="15" t="s">
        <v>32</v>
      </c>
      <c r="L388" s="17"/>
    </row>
    <row r="389" spans="1:18">
      <c r="A389" t="s">
        <v>49</v>
      </c>
      <c r="B389" s="1" t="s">
        <v>59</v>
      </c>
      <c r="C389" s="33">
        <f>C388+1</f>
        <v>44139</v>
      </c>
      <c r="D389" s="29">
        <v>0.33333333333333331</v>
      </c>
      <c r="E389" s="29">
        <v>0.625</v>
      </c>
      <c r="F389" s="33"/>
      <c r="G389" t="s">
        <v>60</v>
      </c>
      <c r="H389" s="95"/>
      <c r="I389" s="15" t="s">
        <v>32</v>
      </c>
      <c r="L389" s="17"/>
    </row>
    <row r="390" spans="1:18" ht="14.25" customHeight="1">
      <c r="A390" t="s">
        <v>49</v>
      </c>
      <c r="B390" s="1" t="s">
        <v>59</v>
      </c>
      <c r="C390" s="33">
        <f>C389+1</f>
        <v>44140</v>
      </c>
      <c r="D390" s="29">
        <v>0.33333333333333331</v>
      </c>
      <c r="E390" s="29">
        <v>0.625</v>
      </c>
      <c r="F390" s="33"/>
      <c r="G390" t="s">
        <v>60</v>
      </c>
      <c r="H390" s="95"/>
      <c r="I390" s="15" t="s">
        <v>32</v>
      </c>
      <c r="L390" s="17"/>
    </row>
    <row r="391" spans="1:18">
      <c r="A391" t="s">
        <v>49</v>
      </c>
      <c r="B391" s="1" t="s">
        <v>59</v>
      </c>
      <c r="C391" s="33">
        <f>DATE($T$7, 1, -2) - WEEKDAY(DATE($T$7, 1, 3)) +Table1[[#This Row],[Kal uge]]* 7+Table1[[#This Row],[Uge dag]]-1</f>
        <v>44144</v>
      </c>
      <c r="D391" s="29">
        <v>0.33333333333333331</v>
      </c>
      <c r="E391" s="29">
        <v>0.625</v>
      </c>
      <c r="F391" s="33"/>
      <c r="G391" t="s">
        <v>60</v>
      </c>
      <c r="H391" s="95"/>
      <c r="I391" s="15" t="s">
        <v>32</v>
      </c>
      <c r="L391" s="17"/>
      <c r="P391">
        <v>46</v>
      </c>
      <c r="R391">
        <v>1</v>
      </c>
    </row>
    <row r="392" spans="1:18" ht="14.25" customHeight="1">
      <c r="A392" t="s">
        <v>49</v>
      </c>
      <c r="B392" s="1" t="s">
        <v>59</v>
      </c>
      <c r="C392" s="33">
        <f>C391+1</f>
        <v>44145</v>
      </c>
      <c r="D392" s="29">
        <v>0.33333333333333331</v>
      </c>
      <c r="E392" s="29">
        <v>0.625</v>
      </c>
      <c r="F392" s="33"/>
      <c r="G392" t="s">
        <v>60</v>
      </c>
      <c r="H392" s="95"/>
      <c r="I392" s="15" t="s">
        <v>32</v>
      </c>
      <c r="L392" s="17"/>
    </row>
    <row r="393" spans="1:18">
      <c r="A393" t="s">
        <v>49</v>
      </c>
      <c r="B393" s="1" t="s">
        <v>59</v>
      </c>
      <c r="C393" s="33">
        <f>C392+1</f>
        <v>44146</v>
      </c>
      <c r="D393" s="29">
        <v>0.33333333333333331</v>
      </c>
      <c r="E393" s="29">
        <v>0.625</v>
      </c>
      <c r="F393" s="33"/>
      <c r="G393" t="s">
        <v>60</v>
      </c>
      <c r="H393" s="95"/>
      <c r="I393" s="15" t="s">
        <v>32</v>
      </c>
      <c r="L393" s="17"/>
    </row>
    <row r="394" spans="1:18">
      <c r="A394" t="s">
        <v>49</v>
      </c>
      <c r="B394" s="1" t="s">
        <v>59</v>
      </c>
      <c r="C394" s="33">
        <f>C393+1</f>
        <v>44147</v>
      </c>
      <c r="D394" s="29">
        <v>0.33333333333333331</v>
      </c>
      <c r="E394" s="29">
        <v>0.625</v>
      </c>
      <c r="F394" s="33"/>
      <c r="G394" t="s">
        <v>60</v>
      </c>
      <c r="H394" s="95"/>
      <c r="I394" s="15" t="s">
        <v>32</v>
      </c>
      <c r="L394" s="17"/>
    </row>
    <row r="395" spans="1:18">
      <c r="C395" s="33"/>
      <c r="F395" s="33"/>
      <c r="H395" s="53"/>
      <c r="L395" s="17"/>
    </row>
    <row r="396" spans="1:18">
      <c r="A396" t="s">
        <v>49</v>
      </c>
      <c r="B396" s="1" t="s">
        <v>61</v>
      </c>
      <c r="C396" s="33">
        <f>DATE($T$7, 1, -2) - WEEKDAY(DATE($T$7, 1, 3)) +Table1[[#This Row],[Kal uge]]* 7+Table1[[#This Row],[Uge dag]]-1</f>
        <v>44158</v>
      </c>
      <c r="D396" s="29">
        <v>0.33333333333333331</v>
      </c>
      <c r="E396" s="29">
        <v>0.625</v>
      </c>
      <c r="F396" s="33"/>
      <c r="G396" t="s">
        <v>60</v>
      </c>
      <c r="H396" s="95"/>
      <c r="I396" s="15" t="s">
        <v>33</v>
      </c>
      <c r="L396" s="17"/>
      <c r="P396">
        <v>48</v>
      </c>
      <c r="R396">
        <v>1</v>
      </c>
    </row>
    <row r="397" spans="1:18">
      <c r="A397" t="s">
        <v>49</v>
      </c>
      <c r="B397" s="1" t="s">
        <v>61</v>
      </c>
      <c r="C397" s="33">
        <f>C396+1</f>
        <v>44159</v>
      </c>
      <c r="D397" s="29">
        <v>0.33333333333333331</v>
      </c>
      <c r="E397" s="29">
        <v>0.625</v>
      </c>
      <c r="F397" s="33"/>
      <c r="G397" t="s">
        <v>60</v>
      </c>
      <c r="H397" s="95"/>
      <c r="I397" s="15" t="s">
        <v>33</v>
      </c>
      <c r="L397" s="17"/>
    </row>
    <row r="398" spans="1:18" ht="13.5" customHeight="1">
      <c r="A398" t="s">
        <v>49</v>
      </c>
      <c r="B398" s="1" t="s">
        <v>61</v>
      </c>
      <c r="C398" s="33">
        <f>C397+1</f>
        <v>44160</v>
      </c>
      <c r="D398" s="29">
        <v>0.33333333333333331</v>
      </c>
      <c r="E398" s="29">
        <v>0.625</v>
      </c>
      <c r="F398" s="33"/>
      <c r="G398" t="s">
        <v>60</v>
      </c>
      <c r="H398" s="95"/>
      <c r="I398" s="15" t="s">
        <v>33</v>
      </c>
      <c r="L398" s="17"/>
    </row>
    <row r="399" spans="1:18" ht="13.5" customHeight="1">
      <c r="A399" t="s">
        <v>49</v>
      </c>
      <c r="B399" s="1" t="s">
        <v>61</v>
      </c>
      <c r="C399" s="33">
        <f>C398+1</f>
        <v>44161</v>
      </c>
      <c r="D399" s="29">
        <v>0.33333333333333331</v>
      </c>
      <c r="E399" s="29">
        <v>0.625</v>
      </c>
      <c r="F399" s="33"/>
      <c r="G399" t="s">
        <v>60</v>
      </c>
      <c r="H399" s="95"/>
      <c r="I399" s="15" t="s">
        <v>33</v>
      </c>
      <c r="L399" s="17"/>
    </row>
    <row r="400" spans="1:18" ht="14.25" customHeight="1">
      <c r="A400" t="s">
        <v>49</v>
      </c>
      <c r="B400" s="1" t="s">
        <v>61</v>
      </c>
      <c r="C400" s="33">
        <f>DATE($T$7, 1, -2) - WEEKDAY(DATE($T$7, 1, 3)) +Table1[[#This Row],[Kal uge]]* 7+Table1[[#This Row],[Uge dag]]-1</f>
        <v>44165</v>
      </c>
      <c r="D400" s="29">
        <v>0.33333333333333331</v>
      </c>
      <c r="E400" s="29">
        <v>0.625</v>
      </c>
      <c r="F400" s="33"/>
      <c r="G400" t="s">
        <v>60</v>
      </c>
      <c r="H400" s="95"/>
      <c r="I400" s="15" t="s">
        <v>33</v>
      </c>
      <c r="L400" s="17"/>
      <c r="P400">
        <v>49</v>
      </c>
      <c r="R400">
        <v>1</v>
      </c>
    </row>
    <row r="401" spans="1:18" ht="14.25" customHeight="1">
      <c r="A401" t="s">
        <v>49</v>
      </c>
      <c r="B401" s="1" t="s">
        <v>61</v>
      </c>
      <c r="C401" s="33">
        <f>C400+1</f>
        <v>44166</v>
      </c>
      <c r="D401" s="29">
        <v>0.33333333333333331</v>
      </c>
      <c r="E401" s="29">
        <v>0.625</v>
      </c>
      <c r="F401" s="33"/>
      <c r="G401" t="s">
        <v>60</v>
      </c>
      <c r="H401" s="95"/>
      <c r="I401" s="15" t="s">
        <v>33</v>
      </c>
      <c r="L401" s="17"/>
    </row>
    <row r="402" spans="1:18">
      <c r="A402" t="s">
        <v>49</v>
      </c>
      <c r="B402" s="1" t="s">
        <v>61</v>
      </c>
      <c r="C402" s="33">
        <f>C401+1</f>
        <v>44167</v>
      </c>
      <c r="D402" s="29">
        <v>0.33333333333333331</v>
      </c>
      <c r="E402" s="29">
        <v>0.625</v>
      </c>
      <c r="F402" s="33"/>
      <c r="G402" t="s">
        <v>60</v>
      </c>
      <c r="H402" s="95"/>
      <c r="I402" s="15" t="s">
        <v>33</v>
      </c>
      <c r="L402" s="17"/>
    </row>
    <row r="403" spans="1:18">
      <c r="A403" t="s">
        <v>49</v>
      </c>
      <c r="B403" s="1" t="s">
        <v>61</v>
      </c>
      <c r="C403" s="33">
        <f>C402+1</f>
        <v>44168</v>
      </c>
      <c r="D403" s="29">
        <v>0.33333333333333331</v>
      </c>
      <c r="E403" s="29">
        <v>0.625</v>
      </c>
      <c r="F403" s="33"/>
      <c r="G403" t="s">
        <v>60</v>
      </c>
      <c r="H403" s="95"/>
      <c r="I403" s="15" t="s">
        <v>33</v>
      </c>
      <c r="L403" s="17"/>
    </row>
    <row r="404" spans="1:18">
      <c r="A404" t="s">
        <v>49</v>
      </c>
      <c r="B404" s="1" t="s">
        <v>61</v>
      </c>
      <c r="C404" s="33">
        <f>DATE($T$7, 1, -2) - WEEKDAY(DATE($T$7, 1, 3)) +Table1[[#This Row],[Kal uge]]* 7+Table1[[#This Row],[Uge dag]]-1</f>
        <v>44172</v>
      </c>
      <c r="D404" s="29">
        <v>0.33333333333333331</v>
      </c>
      <c r="E404" s="29">
        <v>0.625</v>
      </c>
      <c r="F404" s="33"/>
      <c r="G404" t="s">
        <v>60</v>
      </c>
      <c r="H404" s="95"/>
      <c r="I404" s="15" t="s">
        <v>33</v>
      </c>
      <c r="L404" s="17"/>
      <c r="P404">
        <v>50</v>
      </c>
      <c r="R404">
        <v>1</v>
      </c>
    </row>
    <row r="405" spans="1:18">
      <c r="A405" t="s">
        <v>49</v>
      </c>
      <c r="B405" s="1" t="s">
        <v>61</v>
      </c>
      <c r="C405" s="33">
        <f>C404+1</f>
        <v>44173</v>
      </c>
      <c r="D405" s="29">
        <v>0.33333333333333331</v>
      </c>
      <c r="E405" s="29">
        <v>0.625</v>
      </c>
      <c r="G405" t="s">
        <v>60</v>
      </c>
      <c r="H405" s="95"/>
      <c r="I405" s="15" t="s">
        <v>33</v>
      </c>
      <c r="L405" s="17"/>
    </row>
    <row r="406" spans="1:18">
      <c r="A406" t="s">
        <v>49</v>
      </c>
      <c r="B406" s="1" t="s">
        <v>61</v>
      </c>
      <c r="C406" s="33">
        <f>C405+1</f>
        <v>44174</v>
      </c>
      <c r="D406" s="29">
        <v>0.33333333333333331</v>
      </c>
      <c r="E406" s="29">
        <v>0.625</v>
      </c>
      <c r="G406" t="s">
        <v>60</v>
      </c>
      <c r="H406" s="95"/>
      <c r="I406" s="15" t="s">
        <v>33</v>
      </c>
      <c r="L406" s="17"/>
    </row>
    <row r="407" spans="1:18">
      <c r="A407" t="s">
        <v>49</v>
      </c>
      <c r="B407" s="1" t="s">
        <v>61</v>
      </c>
      <c r="C407" s="33">
        <f>C406+1</f>
        <v>44175</v>
      </c>
      <c r="D407" s="29">
        <v>0.33333333333333331</v>
      </c>
      <c r="E407" s="29">
        <v>0.625</v>
      </c>
      <c r="G407" t="s">
        <v>60</v>
      </c>
      <c r="H407" s="95"/>
      <c r="I407" s="15" t="s">
        <v>33</v>
      </c>
      <c r="L407" s="17"/>
    </row>
    <row r="408" spans="1:18">
      <c r="A408" t="s">
        <v>49</v>
      </c>
      <c r="B408" s="1" t="s">
        <v>61</v>
      </c>
      <c r="C408" s="33">
        <f>DATE($T$7, 1, -2) - WEEKDAY(DATE($T$7, 1, 3)) +Table1[[#This Row],[Kal uge]]* 7+Table1[[#This Row],[Uge dag]]-1</f>
        <v>44179</v>
      </c>
      <c r="D408" s="29">
        <v>0.33333333333333331</v>
      </c>
      <c r="E408" s="29">
        <v>0.625</v>
      </c>
      <c r="G408" t="s">
        <v>60</v>
      </c>
      <c r="H408" s="95"/>
      <c r="I408" s="15" t="s">
        <v>33</v>
      </c>
      <c r="L408" s="17"/>
      <c r="P408">
        <v>51</v>
      </c>
      <c r="R408">
        <v>1</v>
      </c>
    </row>
    <row r="409" spans="1:18">
      <c r="A409" t="s">
        <v>49</v>
      </c>
      <c r="B409" s="1" t="s">
        <v>61</v>
      </c>
      <c r="C409" s="33">
        <f>C408+1</f>
        <v>44180</v>
      </c>
      <c r="D409" s="29">
        <v>0.33333333333333331</v>
      </c>
      <c r="E409" s="29">
        <v>0.625</v>
      </c>
      <c r="G409" t="s">
        <v>60</v>
      </c>
      <c r="H409" s="95"/>
      <c r="I409" s="15" t="s">
        <v>33</v>
      </c>
      <c r="L409" s="17"/>
    </row>
    <row r="410" spans="1:18">
      <c r="A410" t="s">
        <v>49</v>
      </c>
      <c r="B410" s="1" t="s">
        <v>61</v>
      </c>
      <c r="C410" s="33">
        <f>C409+1</f>
        <v>44181</v>
      </c>
      <c r="D410" s="29">
        <v>0.33333333333333331</v>
      </c>
      <c r="E410" s="29">
        <v>0.625</v>
      </c>
      <c r="G410" t="s">
        <v>60</v>
      </c>
      <c r="H410" s="95"/>
      <c r="I410" s="15" t="s">
        <v>33</v>
      </c>
      <c r="L410" s="17"/>
    </row>
    <row r="411" spans="1:18" ht="14.25" customHeight="1">
      <c r="A411" t="s">
        <v>49</v>
      </c>
      <c r="B411" s="1" t="s">
        <v>61</v>
      </c>
      <c r="C411" s="33">
        <f>C410+1</f>
        <v>44182</v>
      </c>
      <c r="D411" s="29">
        <v>0.33333333333333331</v>
      </c>
      <c r="E411" s="29">
        <v>0.625</v>
      </c>
      <c r="G411" t="s">
        <v>60</v>
      </c>
      <c r="H411" s="95"/>
      <c r="I411" s="15" t="s">
        <v>33</v>
      </c>
      <c r="L411" s="17"/>
    </row>
    <row r="412" spans="1:18" ht="14.25" customHeight="1">
      <c r="A412" t="s">
        <v>49</v>
      </c>
      <c r="B412" s="1" t="s">
        <v>61</v>
      </c>
      <c r="C412" s="33">
        <f>DATE($T$7, 1, -2) - WEEKDAY(DATE($T$7, 1, 3)) +Table1[[#This Row],[Kal uge]]* 7+Table1[[#This Row],[Uge dag]]-1</f>
        <v>44186</v>
      </c>
      <c r="D412" s="29">
        <v>0.33333333333333331</v>
      </c>
      <c r="E412" s="29">
        <v>0.625</v>
      </c>
      <c r="G412" t="s">
        <v>60</v>
      </c>
      <c r="H412" s="95"/>
      <c r="I412" s="15" t="s">
        <v>33</v>
      </c>
      <c r="L412" s="17"/>
      <c r="P412">
        <v>52</v>
      </c>
      <c r="R412">
        <v>1</v>
      </c>
    </row>
    <row r="413" spans="1:18" ht="20.25" customHeight="1">
      <c r="A413" t="s">
        <v>49</v>
      </c>
      <c r="B413" s="1" t="s">
        <v>61</v>
      </c>
      <c r="C413" s="33">
        <f>DATE($T$7, 1, -2) - WEEKDAY(DATE($T$7, 1, 3)) +Table1[[#This Row],[Kal uge]]* 7+Table1[[#This Row],[Uge dag]]-1</f>
        <v>44187</v>
      </c>
      <c r="D413" s="29">
        <v>0.33333333333333331</v>
      </c>
      <c r="E413" s="29">
        <v>0.625</v>
      </c>
      <c r="G413" t="s">
        <v>60</v>
      </c>
      <c r="H413" s="95"/>
      <c r="I413" s="15" t="s">
        <v>33</v>
      </c>
      <c r="L413" s="17"/>
      <c r="P413">
        <v>52</v>
      </c>
      <c r="R413">
        <v>2</v>
      </c>
    </row>
    <row r="414" spans="1:18" ht="20.25" customHeight="1">
      <c r="A414" t="s">
        <v>49</v>
      </c>
      <c r="B414" s="1" t="s">
        <v>61</v>
      </c>
      <c r="C414" s="33">
        <f>C413+1</f>
        <v>44188</v>
      </c>
      <c r="D414" s="29">
        <v>0.33333333333333331</v>
      </c>
      <c r="E414" s="29">
        <v>0.625</v>
      </c>
      <c r="G414" t="s">
        <v>60</v>
      </c>
      <c r="H414" s="95"/>
      <c r="I414" s="15" t="s">
        <v>33</v>
      </c>
      <c r="L414" s="17"/>
      <c r="P414">
        <v>52</v>
      </c>
      <c r="R414">
        <v>3</v>
      </c>
    </row>
    <row r="415" spans="1:18" ht="20.25" customHeight="1">
      <c r="B415" s="1" t="s">
        <v>61</v>
      </c>
      <c r="C415" s="33">
        <f>DATE($T$7+1, 1, -2) - WEEKDAY(DATE($T$7+1, 1, 3)) +Table1[[#This Row],[Kal uge]]* 7+Table1[[#This Row],[Uge dag]]-1</f>
        <v>44192</v>
      </c>
      <c r="D415" s="29">
        <v>0.33333333333333331</v>
      </c>
      <c r="E415" s="29">
        <v>0.625</v>
      </c>
      <c r="G415" t="s">
        <v>60</v>
      </c>
      <c r="H415" s="95"/>
      <c r="I415" s="15" t="s">
        <v>33</v>
      </c>
      <c r="L415" s="17"/>
    </row>
    <row r="416" spans="1:18">
      <c r="C416" s="33"/>
      <c r="H416" s="53"/>
      <c r="I416" s="15"/>
      <c r="L416" s="17"/>
    </row>
    <row r="417" spans="1:18">
      <c r="H417" s="53"/>
      <c r="L417" s="17"/>
    </row>
    <row r="418" spans="1:18" ht="20.25" customHeight="1">
      <c r="B418" s="50" t="s">
        <v>62</v>
      </c>
      <c r="H418" s="53"/>
      <c r="L418" s="17"/>
    </row>
    <row r="419" spans="1:18" ht="14.25" customHeight="1">
      <c r="A419" t="s">
        <v>62</v>
      </c>
      <c r="B419" s="1" t="s">
        <v>61</v>
      </c>
      <c r="C419" s="33">
        <f>DATE($T$7, 1, -2) - WEEKDAY(DATE($T$7, 1, 3)) +Table1[[#This Row],[Kal uge]]* 7+Table1[[#This Row],[Uge dag]]-1</f>
        <v>44067</v>
      </c>
      <c r="D419" s="29">
        <v>0.33333333333333331</v>
      </c>
      <c r="E419" s="29">
        <v>0.625</v>
      </c>
      <c r="H419" s="53"/>
      <c r="I419" s="15" t="s">
        <v>33</v>
      </c>
      <c r="L419" s="17"/>
      <c r="P419">
        <v>35</v>
      </c>
      <c r="R419">
        <v>1</v>
      </c>
    </row>
    <row r="420" spans="1:18" ht="14.25" customHeight="1">
      <c r="A420" t="s">
        <v>62</v>
      </c>
      <c r="B420" s="1" t="s">
        <v>61</v>
      </c>
      <c r="C420" s="33">
        <f>C419+1</f>
        <v>44068</v>
      </c>
      <c r="D420" s="29">
        <v>0.33333333333333331</v>
      </c>
      <c r="E420" s="29">
        <v>0.625</v>
      </c>
      <c r="H420" s="95"/>
      <c r="I420" s="15" t="s">
        <v>33</v>
      </c>
      <c r="L420" s="17"/>
    </row>
    <row r="421" spans="1:18">
      <c r="A421" t="s">
        <v>62</v>
      </c>
      <c r="B421" s="1" t="s">
        <v>61</v>
      </c>
      <c r="C421" s="33">
        <f>C420+1</f>
        <v>44069</v>
      </c>
      <c r="D421" s="29">
        <v>0.33333333333333331</v>
      </c>
      <c r="E421" s="29">
        <v>0.625</v>
      </c>
      <c r="H421" s="95"/>
      <c r="I421" s="15" t="s">
        <v>33</v>
      </c>
      <c r="L421" s="17"/>
    </row>
    <row r="422" spans="1:18">
      <c r="A422" t="s">
        <v>62</v>
      </c>
      <c r="B422" s="1" t="s">
        <v>61</v>
      </c>
      <c r="C422" s="33">
        <f>C421+1</f>
        <v>44070</v>
      </c>
      <c r="D422" s="29">
        <v>0.33333333333333331</v>
      </c>
      <c r="E422" s="29">
        <v>0.625</v>
      </c>
      <c r="H422" s="95"/>
      <c r="I422" s="15" t="s">
        <v>33</v>
      </c>
      <c r="L422" s="17"/>
    </row>
    <row r="423" spans="1:18">
      <c r="A423" t="s">
        <v>62</v>
      </c>
      <c r="B423" s="1" t="s">
        <v>61</v>
      </c>
      <c r="C423" s="33">
        <f>C422+4</f>
        <v>44074</v>
      </c>
      <c r="D423" s="29">
        <v>0.33333333333333331</v>
      </c>
      <c r="E423" s="29">
        <v>0.625</v>
      </c>
      <c r="H423" s="95"/>
      <c r="I423" s="15" t="s">
        <v>33</v>
      </c>
      <c r="L423" s="17"/>
    </row>
    <row r="424" spans="1:18">
      <c r="A424" t="s">
        <v>62</v>
      </c>
      <c r="B424" s="1" t="s">
        <v>61</v>
      </c>
      <c r="C424" s="33">
        <f>C423+1</f>
        <v>44075</v>
      </c>
      <c r="D424" s="29">
        <v>0.33333333333333331</v>
      </c>
      <c r="E424" s="29">
        <v>0.625</v>
      </c>
      <c r="H424" s="95"/>
      <c r="I424" s="15" t="s">
        <v>33</v>
      </c>
      <c r="L424" s="17"/>
    </row>
    <row r="425" spans="1:18">
      <c r="A425" t="s">
        <v>62</v>
      </c>
      <c r="B425" s="1" t="s">
        <v>61</v>
      </c>
      <c r="C425" s="33">
        <f>C424+1</f>
        <v>44076</v>
      </c>
      <c r="D425" s="29">
        <v>0.33333333333333331</v>
      </c>
      <c r="E425" s="29">
        <v>0.625</v>
      </c>
      <c r="H425" s="95"/>
      <c r="I425" s="15" t="s">
        <v>33</v>
      </c>
      <c r="L425" s="17"/>
    </row>
    <row r="426" spans="1:18" ht="14.25" customHeight="1">
      <c r="A426" t="s">
        <v>62</v>
      </c>
      <c r="B426" s="1" t="s">
        <v>61</v>
      </c>
      <c r="C426" s="33">
        <f>C425+1</f>
        <v>44077</v>
      </c>
      <c r="D426" s="29">
        <v>0.33333333333333331</v>
      </c>
      <c r="E426" s="29">
        <v>0.625</v>
      </c>
      <c r="H426" s="95"/>
      <c r="I426" s="15" t="s">
        <v>33</v>
      </c>
      <c r="L426" s="17"/>
    </row>
    <row r="427" spans="1:18" ht="14.25" customHeight="1">
      <c r="A427" t="s">
        <v>62</v>
      </c>
      <c r="B427" s="1" t="s">
        <v>61</v>
      </c>
      <c r="C427" s="33">
        <f>C426+4</f>
        <v>44081</v>
      </c>
      <c r="D427" s="29">
        <v>0.33333333333333331</v>
      </c>
      <c r="E427" s="29">
        <v>0.625</v>
      </c>
      <c r="H427" s="95"/>
      <c r="I427" s="15" t="s">
        <v>33</v>
      </c>
      <c r="L427" s="17"/>
    </row>
    <row r="428" spans="1:18">
      <c r="A428" t="s">
        <v>62</v>
      </c>
      <c r="B428" s="1" t="s">
        <v>61</v>
      </c>
      <c r="C428" s="33">
        <f>C427+1</f>
        <v>44082</v>
      </c>
      <c r="D428" s="29">
        <v>0.33333333333333331</v>
      </c>
      <c r="E428" s="29">
        <v>0.625</v>
      </c>
      <c r="H428" s="95"/>
      <c r="I428" s="15" t="s">
        <v>33</v>
      </c>
      <c r="L428" s="17"/>
    </row>
    <row r="429" spans="1:18">
      <c r="A429" t="s">
        <v>62</v>
      </c>
      <c r="B429" s="1" t="s">
        <v>61</v>
      </c>
      <c r="C429" s="33">
        <f>C428+1</f>
        <v>44083</v>
      </c>
      <c r="D429" s="29">
        <v>0.33333333333333331</v>
      </c>
      <c r="E429" s="29">
        <v>0.625</v>
      </c>
      <c r="H429" s="95"/>
      <c r="I429" s="15" t="s">
        <v>33</v>
      </c>
      <c r="L429" s="17"/>
    </row>
    <row r="430" spans="1:18">
      <c r="A430" t="s">
        <v>62</v>
      </c>
      <c r="B430" s="1" t="s">
        <v>61</v>
      </c>
      <c r="C430" s="33">
        <f>C429+1</f>
        <v>44084</v>
      </c>
      <c r="D430" s="29">
        <v>0.33333333333333331</v>
      </c>
      <c r="E430" s="29">
        <v>0.625</v>
      </c>
      <c r="H430" s="95"/>
      <c r="I430" s="15" t="s">
        <v>33</v>
      </c>
      <c r="L430" s="17"/>
    </row>
    <row r="431" spans="1:18">
      <c r="A431" t="s">
        <v>62</v>
      </c>
      <c r="B431" s="1" t="s">
        <v>61</v>
      </c>
      <c r="C431" s="33">
        <f>C430+4</f>
        <v>44088</v>
      </c>
      <c r="D431" s="29">
        <v>0.33333333333333331</v>
      </c>
      <c r="E431" s="29">
        <v>0.625</v>
      </c>
      <c r="H431" s="95"/>
      <c r="I431" s="15" t="s">
        <v>33</v>
      </c>
      <c r="L431" s="17"/>
    </row>
    <row r="432" spans="1:18">
      <c r="A432" t="s">
        <v>62</v>
      </c>
      <c r="B432" s="1" t="s">
        <v>61</v>
      </c>
      <c r="C432" s="33">
        <f>C431+1</f>
        <v>44089</v>
      </c>
      <c r="D432" s="29">
        <v>0.33333333333333331</v>
      </c>
      <c r="E432" s="29">
        <v>0.625</v>
      </c>
      <c r="H432" s="95"/>
      <c r="I432" s="15" t="s">
        <v>33</v>
      </c>
      <c r="L432" s="17"/>
    </row>
    <row r="433" spans="1:18">
      <c r="A433" t="s">
        <v>62</v>
      </c>
      <c r="B433" s="1" t="s">
        <v>61</v>
      </c>
      <c r="C433" s="33">
        <f>C432+1</f>
        <v>44090</v>
      </c>
      <c r="D433" s="29">
        <v>0.33333333333333331</v>
      </c>
      <c r="E433" s="29">
        <v>0.625</v>
      </c>
      <c r="H433" s="95"/>
      <c r="I433" s="15" t="s">
        <v>33</v>
      </c>
      <c r="L433" s="17"/>
    </row>
    <row r="434" spans="1:18" ht="14.25" customHeight="1">
      <c r="A434" t="s">
        <v>62</v>
      </c>
      <c r="B434" s="1" t="s">
        <v>61</v>
      </c>
      <c r="C434" s="33">
        <f>C433+1</f>
        <v>44091</v>
      </c>
      <c r="D434" s="29">
        <v>0.33333333333333331</v>
      </c>
      <c r="E434" s="29">
        <v>0.625</v>
      </c>
      <c r="H434" s="95"/>
      <c r="I434" s="15" t="s">
        <v>33</v>
      </c>
      <c r="L434" s="17"/>
    </row>
    <row r="435" spans="1:18" ht="14.25" customHeight="1">
      <c r="A435" t="s">
        <v>62</v>
      </c>
      <c r="B435" s="1" t="s">
        <v>61</v>
      </c>
      <c r="C435" s="33">
        <f>C434+4</f>
        <v>44095</v>
      </c>
      <c r="D435" s="29">
        <v>0.33333333333333331</v>
      </c>
      <c r="E435" s="29">
        <v>0.625</v>
      </c>
      <c r="H435" s="95"/>
      <c r="I435" s="15" t="s">
        <v>33</v>
      </c>
      <c r="L435" s="17"/>
    </row>
    <row r="436" spans="1:18">
      <c r="A436" t="s">
        <v>62</v>
      </c>
      <c r="B436" s="1" t="s">
        <v>61</v>
      </c>
      <c r="C436" s="33">
        <f>C435+1</f>
        <v>44096</v>
      </c>
      <c r="D436" s="29">
        <v>0.33333333333333331</v>
      </c>
      <c r="E436" s="29">
        <v>0.625</v>
      </c>
      <c r="H436" s="95"/>
      <c r="I436" s="15" t="s">
        <v>33</v>
      </c>
      <c r="L436" s="17"/>
    </row>
    <row r="437" spans="1:18">
      <c r="A437" t="s">
        <v>62</v>
      </c>
      <c r="B437" s="1" t="s">
        <v>61</v>
      </c>
      <c r="C437" s="33">
        <f>C436+1</f>
        <v>44097</v>
      </c>
      <c r="D437" s="29">
        <v>0.33333333333333331</v>
      </c>
      <c r="E437" s="29">
        <v>0.625</v>
      </c>
      <c r="H437" s="95"/>
      <c r="I437" s="15" t="s">
        <v>33</v>
      </c>
      <c r="L437" s="17"/>
    </row>
    <row r="438" spans="1:18">
      <c r="A438" t="s">
        <v>62</v>
      </c>
      <c r="B438" s="1" t="s">
        <v>61</v>
      </c>
      <c r="C438" s="33">
        <f>C437+1</f>
        <v>44098</v>
      </c>
      <c r="D438" s="29">
        <v>0.33333333333333331</v>
      </c>
      <c r="E438" s="29">
        <v>0.625</v>
      </c>
      <c r="H438" s="95"/>
      <c r="I438" s="15" t="s">
        <v>33</v>
      </c>
      <c r="L438" s="17"/>
    </row>
    <row r="439" spans="1:18">
      <c r="C439" s="33"/>
      <c r="H439" s="53"/>
      <c r="L439" s="17"/>
    </row>
    <row r="440" spans="1:18">
      <c r="A440" t="s">
        <v>62</v>
      </c>
      <c r="B440" s="1" t="s">
        <v>58</v>
      </c>
      <c r="C440" s="33">
        <f>DATE($T$7, 1, -2) - WEEKDAY(DATE($T$7, 1, 3)) +Table1[[#This Row],[Kal uge]]* 7+Table1[[#This Row],[Uge dag]]-1</f>
        <v>44109</v>
      </c>
      <c r="D440" s="29">
        <v>0.33333333333333331</v>
      </c>
      <c r="E440" s="29">
        <v>0.625</v>
      </c>
      <c r="H440" s="95"/>
      <c r="I440" s="15" t="s">
        <v>30</v>
      </c>
      <c r="L440" s="17"/>
      <c r="P440">
        <v>41</v>
      </c>
      <c r="R440">
        <v>1</v>
      </c>
    </row>
    <row r="441" spans="1:18">
      <c r="A441" t="s">
        <v>62</v>
      </c>
      <c r="B441" s="1" t="s">
        <v>58</v>
      </c>
      <c r="C441" s="33">
        <f>C440+1</f>
        <v>44110</v>
      </c>
      <c r="D441" s="29">
        <v>0.33333333333333331</v>
      </c>
      <c r="E441" s="29">
        <v>0.625</v>
      </c>
      <c r="H441" s="95"/>
      <c r="I441" s="15" t="s">
        <v>30</v>
      </c>
      <c r="L441" s="17"/>
    </row>
    <row r="442" spans="1:18" ht="14.25" customHeight="1">
      <c r="A442" t="s">
        <v>62</v>
      </c>
      <c r="B442" s="1" t="s">
        <v>58</v>
      </c>
      <c r="C442" s="33">
        <f>C441+1</f>
        <v>44111</v>
      </c>
      <c r="D442" s="29">
        <v>0.33333333333333331</v>
      </c>
      <c r="E442" s="29">
        <v>0.625</v>
      </c>
      <c r="H442" s="95"/>
      <c r="I442" s="15" t="s">
        <v>30</v>
      </c>
      <c r="L442" s="17"/>
    </row>
    <row r="443" spans="1:18" ht="14.25" customHeight="1">
      <c r="A443" t="s">
        <v>62</v>
      </c>
      <c r="B443" s="1" t="s">
        <v>58</v>
      </c>
      <c r="C443" s="33">
        <f>C442+1</f>
        <v>44112</v>
      </c>
      <c r="D443" s="29">
        <v>0.33333333333333331</v>
      </c>
      <c r="E443" s="29">
        <v>0.625</v>
      </c>
      <c r="H443" s="95"/>
      <c r="I443" s="15" t="s">
        <v>30</v>
      </c>
      <c r="L443" s="17"/>
    </row>
    <row r="444" spans="1:18">
      <c r="A444" t="s">
        <v>62</v>
      </c>
      <c r="B444" s="1" t="s">
        <v>58</v>
      </c>
      <c r="C444" s="33">
        <f>C443+4</f>
        <v>44116</v>
      </c>
      <c r="D444" s="29">
        <v>0.33333333333333331</v>
      </c>
      <c r="E444" s="29">
        <v>0.625</v>
      </c>
      <c r="H444" s="95"/>
      <c r="I444" s="15" t="s">
        <v>30</v>
      </c>
      <c r="L444" s="17"/>
    </row>
    <row r="445" spans="1:18">
      <c r="A445" t="s">
        <v>62</v>
      </c>
      <c r="B445" s="1" t="s">
        <v>58</v>
      </c>
      <c r="C445" s="33">
        <f>C444+1</f>
        <v>44117</v>
      </c>
      <c r="D445" s="29">
        <v>0.33333333333333331</v>
      </c>
      <c r="E445" s="29">
        <v>0.625</v>
      </c>
      <c r="H445" s="95"/>
      <c r="I445" s="15" t="s">
        <v>30</v>
      </c>
      <c r="L445" s="17"/>
    </row>
    <row r="446" spans="1:18">
      <c r="A446" t="s">
        <v>62</v>
      </c>
      <c r="B446" s="1" t="s">
        <v>58</v>
      </c>
      <c r="C446" s="33">
        <f>C445+1</f>
        <v>44118</v>
      </c>
      <c r="D446" s="29">
        <v>0.33333333333333331</v>
      </c>
      <c r="E446" s="29">
        <v>0.625</v>
      </c>
      <c r="H446" s="95"/>
      <c r="I446" s="15" t="s">
        <v>30</v>
      </c>
      <c r="L446" s="17"/>
    </row>
    <row r="447" spans="1:18">
      <c r="A447" t="s">
        <v>62</v>
      </c>
      <c r="B447" s="1" t="s">
        <v>58</v>
      </c>
      <c r="C447" s="33">
        <f>C446+1</f>
        <v>44119</v>
      </c>
      <c r="D447" s="29">
        <v>0.33333333333333331</v>
      </c>
      <c r="E447" s="29">
        <v>0.625</v>
      </c>
      <c r="H447" s="95"/>
      <c r="I447" s="15" t="s">
        <v>30</v>
      </c>
      <c r="L447" s="17"/>
    </row>
    <row r="448" spans="1:18">
      <c r="A448" t="s">
        <v>62</v>
      </c>
      <c r="B448" s="1" t="s">
        <v>58</v>
      </c>
      <c r="C448" s="33">
        <f>C447+4</f>
        <v>44123</v>
      </c>
      <c r="D448" s="29">
        <v>0.33333333333333331</v>
      </c>
      <c r="E448" s="29">
        <v>0.625</v>
      </c>
      <c r="H448" s="95"/>
      <c r="I448" s="15" t="s">
        <v>30</v>
      </c>
      <c r="L448" s="17"/>
    </row>
    <row r="449" spans="1:24" ht="14.25" customHeight="1">
      <c r="A449" t="s">
        <v>62</v>
      </c>
      <c r="B449" s="1" t="s">
        <v>58</v>
      </c>
      <c r="C449" s="33">
        <f>C448+1</f>
        <v>44124</v>
      </c>
      <c r="D449" s="29">
        <v>0.33333333333333331</v>
      </c>
      <c r="E449" s="29">
        <v>0.625</v>
      </c>
      <c r="H449" s="95"/>
      <c r="I449" s="15" t="s">
        <v>30</v>
      </c>
      <c r="L449" s="17"/>
    </row>
    <row r="450" spans="1:24">
      <c r="A450" t="s">
        <v>62</v>
      </c>
      <c r="B450" s="1" t="s">
        <v>58</v>
      </c>
      <c r="C450" s="33">
        <f>C449+1</f>
        <v>44125</v>
      </c>
      <c r="D450" s="29">
        <v>0.33333333333333331</v>
      </c>
      <c r="E450" s="29">
        <v>0.625</v>
      </c>
      <c r="H450" s="95"/>
      <c r="I450" s="15" t="s">
        <v>30</v>
      </c>
      <c r="L450" s="17"/>
    </row>
    <row r="451" spans="1:24">
      <c r="A451" t="s">
        <v>62</v>
      </c>
      <c r="B451" s="1" t="s">
        <v>58</v>
      </c>
      <c r="C451" s="33">
        <f>C450+1</f>
        <v>44126</v>
      </c>
      <c r="D451" s="29">
        <v>0.33333333333333331</v>
      </c>
      <c r="E451" s="29">
        <v>0.625</v>
      </c>
      <c r="H451" s="95"/>
      <c r="I451" s="15" t="s">
        <v>30</v>
      </c>
      <c r="L451" s="17"/>
    </row>
    <row r="452" spans="1:24">
      <c r="A452" t="s">
        <v>62</v>
      </c>
      <c r="B452" s="1" t="s">
        <v>58</v>
      </c>
      <c r="C452" s="33">
        <f>C451+4</f>
        <v>44130</v>
      </c>
      <c r="D452" s="29">
        <v>0.33333333333333331</v>
      </c>
      <c r="E452" s="29">
        <v>0.625</v>
      </c>
      <c r="H452" s="95"/>
      <c r="I452" s="15" t="s">
        <v>30</v>
      </c>
      <c r="L452" s="17"/>
    </row>
    <row r="453" spans="1:24">
      <c r="A453" t="s">
        <v>62</v>
      </c>
      <c r="B453" s="1" t="s">
        <v>58</v>
      </c>
      <c r="C453" s="33">
        <f>C452+1</f>
        <v>44131</v>
      </c>
      <c r="D453" s="29">
        <v>0.33333333333333331</v>
      </c>
      <c r="E453" s="29">
        <v>0.625</v>
      </c>
      <c r="H453" s="95"/>
      <c r="I453" s="15" t="s">
        <v>30</v>
      </c>
      <c r="L453" s="17"/>
    </row>
    <row r="454" spans="1:24">
      <c r="A454" t="s">
        <v>62</v>
      </c>
      <c r="B454" s="1" t="s">
        <v>58</v>
      </c>
      <c r="C454" s="33">
        <f>C453+1</f>
        <v>44132</v>
      </c>
      <c r="D454" s="29">
        <v>0.33333333333333331</v>
      </c>
      <c r="E454" s="29">
        <v>0.625</v>
      </c>
      <c r="H454" s="95"/>
      <c r="I454" s="15" t="s">
        <v>30</v>
      </c>
      <c r="L454" s="17"/>
    </row>
    <row r="455" spans="1:24" ht="14.25" customHeight="1">
      <c r="A455" t="s">
        <v>62</v>
      </c>
      <c r="B455" s="1" t="s">
        <v>58</v>
      </c>
      <c r="C455" s="33">
        <f>C454+1</f>
        <v>44133</v>
      </c>
      <c r="D455" s="29">
        <v>0.33333333333333331</v>
      </c>
      <c r="E455" s="29">
        <v>0.625</v>
      </c>
      <c r="H455" s="95"/>
      <c r="I455" s="15" t="s">
        <v>30</v>
      </c>
      <c r="L455" s="17"/>
    </row>
    <row r="456" spans="1:24">
      <c r="A456" t="s">
        <v>62</v>
      </c>
      <c r="B456" s="1" t="s">
        <v>58</v>
      </c>
      <c r="C456" s="33">
        <f>C455+4</f>
        <v>44137</v>
      </c>
      <c r="D456" s="29">
        <v>0.33333333333333331</v>
      </c>
      <c r="E456" s="29">
        <v>0.625</v>
      </c>
      <c r="H456" s="95"/>
      <c r="I456" s="15" t="s">
        <v>30</v>
      </c>
      <c r="L456" s="17"/>
    </row>
    <row r="457" spans="1:24">
      <c r="A457" t="s">
        <v>62</v>
      </c>
      <c r="B457" s="1" t="s">
        <v>58</v>
      </c>
      <c r="C457" s="33">
        <f>C456+1</f>
        <v>44138</v>
      </c>
      <c r="D457" s="29">
        <v>0.33333333333333331</v>
      </c>
      <c r="E457" s="29">
        <v>0.625</v>
      </c>
      <c r="H457" s="95"/>
      <c r="I457" s="15" t="s">
        <v>30</v>
      </c>
      <c r="L457" s="17"/>
    </row>
    <row r="458" spans="1:24">
      <c r="A458" t="s">
        <v>62</v>
      </c>
      <c r="B458" s="1" t="s">
        <v>58</v>
      </c>
      <c r="C458" s="33">
        <f>C457+1</f>
        <v>44139</v>
      </c>
      <c r="D458" s="29">
        <v>0.33333333333333331</v>
      </c>
      <c r="E458" s="29">
        <v>0.625</v>
      </c>
      <c r="H458" s="95"/>
      <c r="I458" s="15" t="s">
        <v>30</v>
      </c>
      <c r="L458" s="17"/>
    </row>
    <row r="459" spans="1:24">
      <c r="A459" t="s">
        <v>62</v>
      </c>
      <c r="B459" s="1" t="s">
        <v>58</v>
      </c>
      <c r="C459" s="33">
        <f>C458+1</f>
        <v>44140</v>
      </c>
      <c r="D459" s="29">
        <v>0.33333333333333331</v>
      </c>
      <c r="E459" s="29">
        <v>0.625</v>
      </c>
      <c r="H459" s="95"/>
      <c r="I459" s="15" t="s">
        <v>30</v>
      </c>
      <c r="L459" s="17"/>
    </row>
    <row r="460" spans="1:24">
      <c r="H460" s="53"/>
      <c r="I460" s="17"/>
      <c r="J460" s="17"/>
      <c r="K460" s="17"/>
      <c r="L460" s="17"/>
      <c r="M460" s="17"/>
      <c r="V460" s="17"/>
      <c r="W460" s="17"/>
      <c r="X460" s="17"/>
    </row>
    <row r="461" spans="1:24" ht="14.25" customHeight="1">
      <c r="A461" t="s">
        <v>62</v>
      </c>
      <c r="B461" s="1" t="s">
        <v>59</v>
      </c>
      <c r="C461" s="33">
        <f>DATE($T$7, 1, -2) - WEEKDAY(DATE($T$7, 1, 3)) +Table1[[#This Row],[Kal uge]]* 7+Table1[[#This Row],[Uge dag]]-1</f>
        <v>44151</v>
      </c>
      <c r="D461" s="29">
        <v>0.33333333333333331</v>
      </c>
      <c r="E461" s="29">
        <v>0.625</v>
      </c>
      <c r="H461" s="95"/>
      <c r="I461" s="15" t="s">
        <v>32</v>
      </c>
      <c r="L461" s="17"/>
      <c r="P461">
        <v>47</v>
      </c>
      <c r="R461">
        <v>1</v>
      </c>
    </row>
    <row r="462" spans="1:24" ht="14.25" customHeight="1">
      <c r="A462" t="s">
        <v>62</v>
      </c>
      <c r="B462" s="1" t="s">
        <v>59</v>
      </c>
      <c r="C462" s="33">
        <f>C461+1</f>
        <v>44152</v>
      </c>
      <c r="D462" s="29">
        <v>0.33333333333333331</v>
      </c>
      <c r="E462" s="29">
        <v>0.625</v>
      </c>
      <c r="H462" s="95"/>
      <c r="I462" s="15" t="s">
        <v>32</v>
      </c>
      <c r="L462" s="17"/>
    </row>
    <row r="463" spans="1:24">
      <c r="A463" t="s">
        <v>62</v>
      </c>
      <c r="B463" s="1" t="s">
        <v>59</v>
      </c>
      <c r="C463" s="33">
        <f>C462+1</f>
        <v>44153</v>
      </c>
      <c r="D463" s="29">
        <v>0.33333333333333331</v>
      </c>
      <c r="E463" s="29">
        <v>0.625</v>
      </c>
      <c r="H463" s="95"/>
      <c r="I463" s="15" t="s">
        <v>32</v>
      </c>
      <c r="L463" s="17"/>
    </row>
    <row r="464" spans="1:24">
      <c r="A464" t="s">
        <v>62</v>
      </c>
      <c r="B464" s="1" t="s">
        <v>59</v>
      </c>
      <c r="C464" s="33">
        <f>C463+1</f>
        <v>44154</v>
      </c>
      <c r="D464" s="29">
        <v>0.33333333333333331</v>
      </c>
      <c r="E464" s="29">
        <v>0.625</v>
      </c>
      <c r="H464" s="95"/>
      <c r="I464" s="15" t="s">
        <v>32</v>
      </c>
      <c r="L464" s="17"/>
      <c r="N464" s="92" t="s">
        <v>236</v>
      </c>
      <c r="O464" t="s">
        <v>233</v>
      </c>
    </row>
    <row r="465" spans="1:15">
      <c r="A465" t="s">
        <v>62</v>
      </c>
      <c r="B465" s="1" t="s">
        <v>59</v>
      </c>
      <c r="C465" s="33">
        <f>C464+4</f>
        <v>44158</v>
      </c>
      <c r="D465" s="29">
        <v>0.33333333333333331</v>
      </c>
      <c r="E465" s="29">
        <v>0.625</v>
      </c>
      <c r="H465" s="95"/>
      <c r="I465" s="15" t="s">
        <v>32</v>
      </c>
      <c r="L465" s="17"/>
    </row>
    <row r="466" spans="1:15">
      <c r="A466" t="s">
        <v>62</v>
      </c>
      <c r="B466" s="1" t="s">
        <v>59</v>
      </c>
      <c r="C466" s="33">
        <f>C465+1</f>
        <v>44159</v>
      </c>
      <c r="D466" s="29">
        <v>0.33333333333333331</v>
      </c>
      <c r="E466" s="29">
        <v>0.625</v>
      </c>
      <c r="H466" s="95"/>
      <c r="I466" s="15" t="s">
        <v>32</v>
      </c>
      <c r="L466" s="17"/>
    </row>
    <row r="467" spans="1:15">
      <c r="A467" t="s">
        <v>62</v>
      </c>
      <c r="B467" s="1" t="s">
        <v>59</v>
      </c>
      <c r="C467" s="33">
        <f>C466+1</f>
        <v>44160</v>
      </c>
      <c r="D467" s="29">
        <v>0.33333333333333331</v>
      </c>
      <c r="E467" s="29">
        <v>0.625</v>
      </c>
      <c r="H467" s="95"/>
      <c r="I467" s="15" t="s">
        <v>32</v>
      </c>
      <c r="L467" s="17"/>
      <c r="N467" s="92" t="s">
        <v>236</v>
      </c>
      <c r="O467" t="s">
        <v>232</v>
      </c>
    </row>
    <row r="468" spans="1:15">
      <c r="A468" t="s">
        <v>62</v>
      </c>
      <c r="B468" s="1" t="s">
        <v>59</v>
      </c>
      <c r="C468" s="33">
        <f>C467+1</f>
        <v>44161</v>
      </c>
      <c r="D468" s="29">
        <v>0.375</v>
      </c>
      <c r="E468" s="29">
        <v>0.66666666666666696</v>
      </c>
      <c r="H468" s="95"/>
      <c r="I468" s="15" t="s">
        <v>32</v>
      </c>
      <c r="L468" s="17"/>
    </row>
    <row r="469" spans="1:15">
      <c r="A469" t="s">
        <v>62</v>
      </c>
      <c r="B469" s="1" t="s">
        <v>59</v>
      </c>
      <c r="C469" s="33">
        <f>C468+4</f>
        <v>44165</v>
      </c>
      <c r="D469" s="29">
        <v>0.33333333333333331</v>
      </c>
      <c r="E469" s="29">
        <v>0.625</v>
      </c>
      <c r="H469" s="95"/>
      <c r="I469" s="15" t="s">
        <v>32</v>
      </c>
      <c r="L469" s="17"/>
    </row>
    <row r="470" spans="1:15">
      <c r="A470" t="s">
        <v>62</v>
      </c>
      <c r="B470" s="1" t="s">
        <v>59</v>
      </c>
      <c r="C470" s="33">
        <f>C469+1</f>
        <v>44166</v>
      </c>
      <c r="D470" s="29">
        <v>0.33333333333333331</v>
      </c>
      <c r="E470" s="29">
        <v>0.625</v>
      </c>
      <c r="H470" s="95"/>
      <c r="I470" s="15" t="s">
        <v>32</v>
      </c>
      <c r="L470" s="17"/>
    </row>
    <row r="471" spans="1:15" ht="14.25" customHeight="1">
      <c r="A471" t="s">
        <v>62</v>
      </c>
      <c r="B471" s="1" t="s">
        <v>59</v>
      </c>
      <c r="C471" s="33">
        <f>C470+1</f>
        <v>44167</v>
      </c>
      <c r="D471" s="29">
        <v>0.33333333333333331</v>
      </c>
      <c r="E471" s="29">
        <v>0.625</v>
      </c>
      <c r="H471" s="95"/>
      <c r="I471" s="15" t="s">
        <v>32</v>
      </c>
      <c r="L471" s="17"/>
    </row>
    <row r="472" spans="1:15">
      <c r="A472" t="s">
        <v>62</v>
      </c>
      <c r="B472" s="1" t="s">
        <v>59</v>
      </c>
      <c r="C472" s="33">
        <f>C471+1</f>
        <v>44168</v>
      </c>
      <c r="D472" s="29">
        <v>0.33333333333333331</v>
      </c>
      <c r="E472" s="29">
        <v>0.625</v>
      </c>
      <c r="H472" s="95"/>
      <c r="I472" s="15" t="s">
        <v>32</v>
      </c>
      <c r="L472" s="17"/>
    </row>
    <row r="473" spans="1:15">
      <c r="A473" t="s">
        <v>62</v>
      </c>
      <c r="B473" s="1" t="s">
        <v>59</v>
      </c>
      <c r="C473" s="33">
        <f>C472+4</f>
        <v>44172</v>
      </c>
      <c r="D473" s="29">
        <v>0.33333333333333331</v>
      </c>
      <c r="E473" s="29">
        <v>0.625</v>
      </c>
      <c r="H473" s="95"/>
      <c r="I473" s="15" t="s">
        <v>32</v>
      </c>
      <c r="L473" s="17"/>
    </row>
    <row r="474" spans="1:15" ht="14.25" customHeight="1">
      <c r="A474" t="s">
        <v>62</v>
      </c>
      <c r="B474" s="1" t="s">
        <v>59</v>
      </c>
      <c r="C474" s="33">
        <f>C473+1</f>
        <v>44173</v>
      </c>
      <c r="D474" s="29">
        <v>0.33333333333333331</v>
      </c>
      <c r="E474" s="29">
        <v>0.625</v>
      </c>
      <c r="H474" s="95"/>
      <c r="I474" s="15" t="s">
        <v>32</v>
      </c>
      <c r="L474" s="17"/>
    </row>
    <row r="475" spans="1:15">
      <c r="A475" t="s">
        <v>62</v>
      </c>
      <c r="B475" s="1" t="s">
        <v>59</v>
      </c>
      <c r="C475" s="33">
        <f>C474+1</f>
        <v>44174</v>
      </c>
      <c r="D475" s="29">
        <v>0.33333333333333331</v>
      </c>
      <c r="E475" s="29">
        <v>0.625</v>
      </c>
      <c r="H475" s="95"/>
      <c r="I475" s="15" t="s">
        <v>32</v>
      </c>
      <c r="L475" s="17"/>
    </row>
    <row r="476" spans="1:15" ht="14.25" customHeight="1">
      <c r="A476" t="s">
        <v>62</v>
      </c>
      <c r="B476" s="1" t="s">
        <v>59</v>
      </c>
      <c r="C476" s="33">
        <f>C475+1</f>
        <v>44175</v>
      </c>
      <c r="D476" s="29">
        <v>0.33333333333333331</v>
      </c>
      <c r="E476" s="29">
        <v>0.625</v>
      </c>
      <c r="H476" s="95"/>
      <c r="I476" s="15" t="s">
        <v>32</v>
      </c>
      <c r="L476" s="17"/>
    </row>
    <row r="477" spans="1:15">
      <c r="A477" t="s">
        <v>62</v>
      </c>
      <c r="B477" s="1" t="s">
        <v>59</v>
      </c>
      <c r="C477" s="33">
        <f>C476+4</f>
        <v>44179</v>
      </c>
      <c r="D477" s="29">
        <v>0.33333333333333331</v>
      </c>
      <c r="E477" s="29">
        <v>0.625</v>
      </c>
      <c r="H477" s="95"/>
      <c r="I477" s="15" t="s">
        <v>32</v>
      </c>
      <c r="L477" s="17"/>
    </row>
    <row r="478" spans="1:15">
      <c r="A478" t="s">
        <v>62</v>
      </c>
      <c r="B478" s="1" t="s">
        <v>59</v>
      </c>
      <c r="C478" s="33">
        <f>C477+1</f>
        <v>44180</v>
      </c>
      <c r="D478" s="29">
        <v>0.33333333333333331</v>
      </c>
      <c r="E478" s="29">
        <v>0.625</v>
      </c>
      <c r="H478" s="95"/>
      <c r="I478" s="15" t="s">
        <v>32</v>
      </c>
      <c r="L478" s="17"/>
    </row>
    <row r="479" spans="1:15" ht="15.75" customHeight="1">
      <c r="A479" t="s">
        <v>62</v>
      </c>
      <c r="B479" s="1" t="s">
        <v>59</v>
      </c>
      <c r="C479" s="33">
        <f>C478+1</f>
        <v>44181</v>
      </c>
      <c r="D479" s="29">
        <v>0.33333333333333331</v>
      </c>
      <c r="E479" s="29">
        <v>0.625</v>
      </c>
      <c r="H479" s="95"/>
      <c r="I479" s="15" t="s">
        <v>32</v>
      </c>
      <c r="L479" s="17"/>
    </row>
    <row r="480" spans="1:15" ht="29.25" customHeight="1">
      <c r="A480" t="s">
        <v>62</v>
      </c>
      <c r="B480" s="1" t="s">
        <v>59</v>
      </c>
      <c r="C480" s="33">
        <f>C479+1</f>
        <v>44182</v>
      </c>
      <c r="D480" s="29">
        <v>0.33333333333333331</v>
      </c>
      <c r="E480" s="29">
        <v>0.625</v>
      </c>
      <c r="H480" s="95"/>
      <c r="I480" s="15" t="s">
        <v>32</v>
      </c>
      <c r="L480" s="17"/>
    </row>
    <row r="481" spans="1:18">
      <c r="C481" s="33"/>
      <c r="H481" s="53"/>
      <c r="L481" s="17"/>
    </row>
    <row r="482" spans="1:18" ht="20.25" customHeight="1">
      <c r="B482" s="51" t="s">
        <v>77</v>
      </c>
      <c r="C482" s="33"/>
      <c r="H482" s="53"/>
      <c r="L482" s="17"/>
    </row>
    <row r="483" spans="1:18" ht="14.25" customHeight="1">
      <c r="A483" t="s">
        <v>63</v>
      </c>
      <c r="B483" s="1" t="str">
        <f>IF(Table1[[#This Row],[Fag]]&lt;&gt;"","Hold " &amp; Table1[[#This Row],[Dette er for hold '# (fx 1-8 eller 1)]] &amp; " " &amp; Table1[[#This Row],[Beskrivelse]],"")</f>
        <v>Hold 1-8 Faglig dag</v>
      </c>
      <c r="C483" s="33">
        <f>DATE($T$7, 1, -2) - WEEKDAY(DATE($T$7, 1, 3)) +Table1[[#This Row],[Kal uge]]* 7+Table1[[#This Row],[Uge dag]]-1</f>
        <v>44106</v>
      </c>
      <c r="D483" s="29">
        <v>0.45833333333333331</v>
      </c>
      <c r="E483" s="29">
        <v>0.83333333333333337</v>
      </c>
      <c r="G483" t="s">
        <v>63</v>
      </c>
      <c r="H483" s="53"/>
      <c r="I483" s="15" t="s">
        <v>64</v>
      </c>
      <c r="L483" s="17"/>
      <c r="N483" s="92" t="s">
        <v>140</v>
      </c>
      <c r="O483" t="s">
        <v>235</v>
      </c>
      <c r="P483">
        <v>40</v>
      </c>
      <c r="R483">
        <v>5</v>
      </c>
    </row>
    <row r="484" spans="1:18">
      <c r="C484" s="33"/>
      <c r="H484" s="53"/>
      <c r="I484" s="15"/>
      <c r="L484" s="17"/>
    </row>
  </sheetData>
  <hyperlinks>
    <hyperlink ref="B7" location="forelæsninger" display="Forelæsninger"/>
    <hyperlink ref="B8" location="AkutUge" display="akut uge"/>
    <hyperlink ref="B9" location="Derma" display="Dermatologi"/>
    <hyperlink ref="B10" location="Radiologi" display="Radiologi"/>
    <hyperlink ref="B11" location="kommunikation" display="Kommunikation"/>
    <hyperlink ref="B12" location="Farmakologi" display="Farmakologi"/>
    <hyperlink ref="B13" location="Retsmedicin" display="Retsmedicin"/>
    <hyperlink ref="B15" location="LægensPligter" display="Lægens "/>
    <hyperlink ref="B16" location="Litteratursøgning" display="Litteratursøgning til specialeopgaven"/>
    <hyperlink ref="B14" location="Lægens_roller" display="Lægens Roller"/>
    <hyperlink ref="B17" location="Almen_medicin" display="Almen medicin"/>
    <hyperlink ref="B18" location="Klinik" display="Klinik"/>
    <hyperlink ref="B19" location="Speciale" display="Speciale"/>
    <hyperlink ref="L177" r:id="rId1"/>
    <hyperlink ref="L178" r:id="rId2"/>
  </hyperlinks>
  <pageMargins left="0.7" right="0.7" top="0.75" bottom="0.75" header="0.3" footer="0.3"/>
  <pageSetup paperSize="8" scale="55" fitToHeight="0" orientation="landscape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0]!ThisWorkbook.KonverterOgUpload">
                <anchor moveWithCells="1" sizeWithCells="1">
                  <from>
                    <xdr:col>18</xdr:col>
                    <xdr:colOff>76200</xdr:colOff>
                    <xdr:row>9</xdr:row>
                    <xdr:rowOff>0</xdr:rowOff>
                  </from>
                  <to>
                    <xdr:col>19</xdr:col>
                    <xdr:colOff>514350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0]!ThisWorkbook.KontrollerData">
                <anchor moveWithCells="1" sizeWithCells="1">
                  <from>
                    <xdr:col>18</xdr:col>
                    <xdr:colOff>76200</xdr:colOff>
                    <xdr:row>13</xdr:row>
                    <xdr:rowOff>76200</xdr:rowOff>
                  </from>
                  <to>
                    <xdr:col>19</xdr:col>
                    <xdr:colOff>514350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14</vt:i4>
      </vt:variant>
    </vt:vector>
  </HeadingPairs>
  <TitlesOfParts>
    <vt:vector size="15" baseType="lpstr">
      <vt:lpstr>06 sem hold 1-12</vt:lpstr>
      <vt:lpstr>AkutUge</vt:lpstr>
      <vt:lpstr>Almen_medicin</vt:lpstr>
      <vt:lpstr>Almen_medicin_klinik</vt:lpstr>
      <vt:lpstr>Derma</vt:lpstr>
      <vt:lpstr>Farmakologi</vt:lpstr>
      <vt:lpstr>forelæsninger</vt:lpstr>
      <vt:lpstr>Klinik</vt:lpstr>
      <vt:lpstr>kommunikation</vt:lpstr>
      <vt:lpstr>Litteratursøgning</vt:lpstr>
      <vt:lpstr>Lægens_roller</vt:lpstr>
      <vt:lpstr>LægensPligter</vt:lpstr>
      <vt:lpstr>Radiologi</vt:lpstr>
      <vt:lpstr>Retsmedicin</vt:lpstr>
      <vt:lpstr>Speciale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Didde Kjær Vaaben</cp:lastModifiedBy>
  <cp:lastPrinted>2020-06-25T10:53:08Z</cp:lastPrinted>
  <dcterms:created xsi:type="dcterms:W3CDTF">2016-09-11T21:52:46Z</dcterms:created>
  <dcterms:modified xsi:type="dcterms:W3CDTF">2020-12-15T13:21:01Z</dcterms:modified>
</cp:coreProperties>
</file>